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<sst xmlns="http://schemas.openxmlformats.org/spreadsheetml/2006/main" count="339" uniqueCount="177">
  <si>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</si>
  <si>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</si>
  <si>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</si>
  <si>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</si>
  <si>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</si>
  <si>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</si>
  <si>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</si>
  <si>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</si>
  <si>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</si>
  <si>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</si>
  <si>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</si>
  <si>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</si>
  <si>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</si>
  <si>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</si>
  <si>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</si>
  <si>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</si>
  <si>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</si>
  <si>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</si>
  <si>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</si>
  <si>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</si>
  <si>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</si>
  <si>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</si>
  <si>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</si>
  <si>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</si>
  <si>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</si>
  <si>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</si>
  <si>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</si>
  <si>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</si>
  <si>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</si>
  <si>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</si>
  <si>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</si>
  <si>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</si>
  <si>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</si>
  <si>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</si>
  <si>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</si>
  <si>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</si>
  <si>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</si>
  <si>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</si>
  <si>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</si>
  <si>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</si>
  <si>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</si>
  <si>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</si>
  <si>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</si>
  <si>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</si>
  <si>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</si>
  <si>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</si>
  <si>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</si>
  <si>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</si>
  <si>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</si>
  <si>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</si>
  <si>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</si>
  <si>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</si>
  <si>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</si>
  <si>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</si>
  <si>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</si>
  <si>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</si>
  <si>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</si>
  <si>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</si>
  <si>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</si>
  <si>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</si>
  <si>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</si>
  <si>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</si>
  <si>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</si>
  <si>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</si>
  <si>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</si>
  <si>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</si>
  <si>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</si>
  <si>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</si>
  <si>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</si>
  <si>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</si>
  <si>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</si>
  <si>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</si>
  <si>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</si>
  <si>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</si>
  <si>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</si>
  <si>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</si>
  <si>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</si>
  <si>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</si>
  <si>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</si>
  <si>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</si>
  <si>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</si>
  <si>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</si>
  <si>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</si>
  <si>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</si>
  <si>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</si>
  <si>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</si>
  <si>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</si>
  <si>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</si>
  <si>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</si>
  <si>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</si>
  <si>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</si>
  <si>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</si>
  <si>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</si>
  <si>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</si>
  <si>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</si>
  <si>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</si>
  <si>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</si>
  <si>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</si>
  <si>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</si>
  <si>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</si>
  <si>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</si>
  <si>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</si>
  <si>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</si>
  <si>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</si>
  <si>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</si>
  <si>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</si>
  <si>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</si>
  <si>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</si>
  <si>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</si>
  <si>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</si>
  <si>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</si>
  <si>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</si>
  <si>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</si>
  <si>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</si>
  <si>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</si>
  <si>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</si>
  <si>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</si>
  <si>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</si>
  <si>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</si>
  <si>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</si>
  <si>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</si>
  <si>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</si>
  <si>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</si>
  <si>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</si>
  <si>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</si>
  <si>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</si>
  <si>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</si>
  <si>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</si>
  <si>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</si>
  <si>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</si>
  <si>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</si>
  <si>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</si>
  <si>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</si>
  <si>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</si>
  <si>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</si>
  <si>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</si>
  <si>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</si>
  <si>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</si>
  <si>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</si>
  <si>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</si>
  <si>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</si>
  <si>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</si>
  <si>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</si>
  <si>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</si>
  <si>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</si>
  <si>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</si>
  <si>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</si>
  <si>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</si>
  <si>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</si>
  <si>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</si>
  <si>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</si>
  <si>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</si>
  <si>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</si>
  <si>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</si>
  <si>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</si>
  <si>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</si>
  <si>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</si>
  <si>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</si>
  <si>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</si>
  <si>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</si>
  <si>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</si>
  <si>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</si>
  <si>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</si>
  <si>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</si>
  <si>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</si>
  <si>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</si>
  <si>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</si>
  <si>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</si>
  <si>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</si>
  <si>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</si>
  <si>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AĞUSTOS 2012 İHRACAT RAKAMLARI</t>
  </si>
  <si>
    <t>OCAK-AĞUSTOS</t>
  </si>
  <si>
    <t>AĞUSTOS 2012 İHRACAT RAKAMLARI - TL</t>
  </si>
  <si>
    <t>AĞUSTOS (2012/2011)</t>
  </si>
  <si>
    <t>TÜRKMENİSTAN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</si>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</sst>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8668309.156</c:v>
                </c:pt>
                <c:pt idx="1">
                  <c:v>9282422.241</c:v>
                </c:pt>
                <c:pt idx="2">
                  <c:v>10562761.797</c:v>
                </c:pt>
                <c:pt idx="3">
                  <c:v>9514307.997</c:v>
                </c:pt>
                <c:pt idx="4">
                  <c:v>9840482.729</c:v>
                </c:pt>
                <c:pt idx="5">
                  <c:v>9856605.203</c:v>
                </c:pt>
                <c:pt idx="6">
                  <c:v>9012907.044</c:v>
                </c:pt>
                <c:pt idx="7">
                  <c:v>8811243.94</c:v>
                </c:pt>
              </c:numCache>
            </c:numRef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76274.642</c:v>
                </c:pt>
                <c:pt idx="7">
                  <c:v>86725.995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5089212"/>
        <c:axId val="48931997"/>
      </c:line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 val="autoZero"/>
        <c:auto val="1"/>
        <c:lblOffset val="100"/>
        <c:tickLblSkip val="1"/>
        <c:noMultiLvlLbl val="0"/>
      </c:catAx>
      <c:valAx>
        <c:axId val="4893199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136312.167</c:v>
                </c:pt>
                <c:pt idx="3">
                  <c:v>132884.891</c:v>
                </c:pt>
                <c:pt idx="4">
                  <c:v>129480.432</c:v>
                </c:pt>
                <c:pt idx="5">
                  <c:v>129962.288</c:v>
                </c:pt>
                <c:pt idx="6">
                  <c:v>153390.029</c:v>
                </c:pt>
                <c:pt idx="7">
                  <c:v>108773.649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14341.145</c:v>
                </c:pt>
                <c:pt idx="7">
                  <c:v>11527.932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6619120"/>
        <c:axId val="61136625"/>
      </c:line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36625"/>
        <c:crosses val="autoZero"/>
        <c:auto val="1"/>
        <c:lblOffset val="100"/>
        <c:tickLblSkip val="1"/>
        <c:noMultiLvlLbl val="0"/>
      </c:catAx>
      <c:valAx>
        <c:axId val="61136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3358714"/>
        <c:axId val="53119563"/>
      </c:line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 val="autoZero"/>
        <c:auto val="1"/>
        <c:lblOffset val="100"/>
        <c:tickLblSkip val="1"/>
        <c:noMultiLvlLbl val="0"/>
      </c:catAx>
      <c:valAx>
        <c:axId val="5311956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717317"/>
        <c:crosses val="autoZero"/>
        <c:auto val="1"/>
        <c:lblOffset val="100"/>
        <c:tickLblSkip val="1"/>
        <c:noMultiLvlLbl val="0"/>
      </c:catAx>
      <c:valAx>
        <c:axId val="771731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31402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128057.667</c:v>
                </c:pt>
                <c:pt idx="7">
                  <c:v>130760.304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346990"/>
        <c:axId val="21122911"/>
      </c:line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2911"/>
        <c:crosses val="autoZero"/>
        <c:auto val="1"/>
        <c:lblOffset val="100"/>
        <c:tickLblSkip val="1"/>
        <c:noMultiLvlLbl val="0"/>
      </c:catAx>
      <c:valAx>
        <c:axId val="2112291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699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328528.274</c:v>
                </c:pt>
                <c:pt idx="6">
                  <c:v>322159.971</c:v>
                </c:pt>
                <c:pt idx="7">
                  <c:v>315234.573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5888472"/>
        <c:axId val="33234201"/>
      </c:line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34201"/>
        <c:crosses val="autoZero"/>
        <c:auto val="1"/>
        <c:lblOffset val="100"/>
        <c:tickLblSkip val="1"/>
        <c:noMultiLvlLbl val="0"/>
      </c:catAx>
      <c:valAx>
        <c:axId val="3323420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646457.875</c:v>
                </c:pt>
                <c:pt idx="4">
                  <c:v>681890.035</c:v>
                </c:pt>
                <c:pt idx="5">
                  <c:v>637521.937</c:v>
                </c:pt>
                <c:pt idx="6">
                  <c:v>583200.193</c:v>
                </c:pt>
                <c:pt idx="7">
                  <c:v>616709.56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0672354"/>
        <c:axId val="7615731"/>
      </c:line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103628.16</c:v>
                </c:pt>
                <c:pt idx="2">
                  <c:v>150389.55</c:v>
                </c:pt>
                <c:pt idx="3">
                  <c:v>122807.804</c:v>
                </c:pt>
                <c:pt idx="4">
                  <c:v>128300.695</c:v>
                </c:pt>
                <c:pt idx="5">
                  <c:v>139888.927</c:v>
                </c:pt>
                <c:pt idx="6">
                  <c:v>162118.234</c:v>
                </c:pt>
                <c:pt idx="7">
                  <c:v>138310.663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32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155188.787</c:v>
                </c:pt>
                <c:pt idx="6">
                  <c:v>164914.115</c:v>
                </c:pt>
                <c:pt idx="7">
                  <c:v>162100.056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8941142"/>
        <c:axId val="3781709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941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marker val="1"/>
        <c:axId val="23578860"/>
        <c:axId val="10883149"/>
      </c:line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788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1482608.193</c:v>
                </c:pt>
                <c:pt idx="4">
                  <c:v>1482573.613</c:v>
                </c:pt>
                <c:pt idx="5">
                  <c:v>1387569.948</c:v>
                </c:pt>
                <c:pt idx="6">
                  <c:v>1296700.872</c:v>
                </c:pt>
                <c:pt idx="7">
                  <c:v>1455784.47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95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418206.178</c:v>
                </c:pt>
                <c:pt idx="2">
                  <c:v>465196.579</c:v>
                </c:pt>
                <c:pt idx="3">
                  <c:v>450216</c:v>
                </c:pt>
                <c:pt idx="4">
                  <c:v>482305.617</c:v>
                </c:pt>
                <c:pt idx="5">
                  <c:v>471874.788</c:v>
                </c:pt>
                <c:pt idx="6">
                  <c:v>435274.566</c:v>
                </c:pt>
                <c:pt idx="7">
                  <c:v>410816.543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90907"/>
        <c:crosses val="autoZero"/>
        <c:auto val="1"/>
        <c:lblOffset val="100"/>
        <c:tickLblSkip val="1"/>
        <c:noMultiLvlLbl val="0"/>
      </c:catAx>
      <c:valAx>
        <c:axId val="1649090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2810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1656413.044</c:v>
                </c:pt>
                <c:pt idx="5">
                  <c:v>1606365.515</c:v>
                </c:pt>
                <c:pt idx="6">
                  <c:v>1453141.171</c:v>
                </c:pt>
                <c:pt idx="7">
                  <c:v>1072064.17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820518.137</c:v>
                </c:pt>
                <c:pt idx="1">
                  <c:v>949603.829</c:v>
                </c:pt>
                <c:pt idx="2">
                  <c:v>1131569.245</c:v>
                </c:pt>
                <c:pt idx="3">
                  <c:v>1054293.204</c:v>
                </c:pt>
                <c:pt idx="4">
                  <c:v>1054374.347</c:v>
                </c:pt>
                <c:pt idx="5">
                  <c:v>960606.491</c:v>
                </c:pt>
                <c:pt idx="6">
                  <c:v>870363.521</c:v>
                </c:pt>
                <c:pt idx="7">
                  <c:v>957680.458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9384638"/>
        <c:axId val="17352879"/>
      </c:lineChart>
      <c:catAx>
        <c:axId val="9384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52879"/>
        <c:crosses val="autoZero"/>
        <c:auto val="1"/>
        <c:lblOffset val="100"/>
        <c:tickLblSkip val="1"/>
        <c:noMultiLvlLbl val="0"/>
      </c:catAx>
      <c:valAx>
        <c:axId val="1735287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1478565.362</c:v>
                </c:pt>
                <c:pt idx="3">
                  <c:v>1218789.99</c:v>
                </c:pt>
                <c:pt idx="4">
                  <c:v>1291981.203</c:v>
                </c:pt>
                <c:pt idx="5">
                  <c:v>1404250.66</c:v>
                </c:pt>
                <c:pt idx="6">
                  <c:v>1411411.245</c:v>
                </c:pt>
                <c:pt idx="7">
                  <c:v>1309969.21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1958184"/>
        <c:axId val="63405929"/>
      </c:lineChart>
      <c:catAx>
        <c:axId val="2195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500198.426</c:v>
                </c:pt>
                <c:pt idx="2">
                  <c:v>576932.477</c:v>
                </c:pt>
                <c:pt idx="3">
                  <c:v>513522.485</c:v>
                </c:pt>
                <c:pt idx="4">
                  <c:v>571028.433</c:v>
                </c:pt>
                <c:pt idx="5">
                  <c:v>562652.901</c:v>
                </c:pt>
                <c:pt idx="6">
                  <c:v>515111.443</c:v>
                </c:pt>
                <c:pt idx="7">
                  <c:v>495449.121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3782450"/>
        <c:axId val="35606595"/>
      </c:line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06595"/>
        <c:crosses val="autoZero"/>
        <c:auto val="1"/>
        <c:lblOffset val="100"/>
        <c:tickLblSkip val="1"/>
        <c:noMultiLvlLbl val="0"/>
      </c:catAx>
      <c:valAx>
        <c:axId val="356065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24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280034.506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286582.596</c:v>
                </c:pt>
                <c:pt idx="6">
                  <c:v>257818.973</c:v>
                </c:pt>
                <c:pt idx="7">
                  <c:v>256686.695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5561917"/>
        <c:crosses val="autoZero"/>
        <c:auto val="1"/>
        <c:lblOffset val="100"/>
        <c:tickLblSkip val="1"/>
        <c:noMultiLvlLbl val="0"/>
      </c:catAx>
      <c:valAx>
        <c:axId val="655619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153474.093</c:v>
                </c:pt>
                <c:pt idx="4">
                  <c:v>153409.963</c:v>
                </c:pt>
                <c:pt idx="5">
                  <c:v>167104.942</c:v>
                </c:pt>
                <c:pt idx="6">
                  <c:v>135440.751</c:v>
                </c:pt>
                <c:pt idx="7">
                  <c:v>162178.912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3186342"/>
        <c:axId val="8915031"/>
      </c:line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15031"/>
        <c:crosses val="autoZero"/>
        <c:auto val="1"/>
        <c:lblOffset val="100"/>
        <c:tickLblSkip val="1"/>
        <c:noMultiLvlLbl val="0"/>
      </c:catAx>
      <c:valAx>
        <c:axId val="8915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86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1345982.672</c:v>
                </c:pt>
                <c:pt idx="5">
                  <c:v>1484501.805</c:v>
                </c:pt>
                <c:pt idx="6">
                  <c:v>1251174.005</c:v>
                </c:pt>
                <c:pt idx="7">
                  <c:v>1280744.102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3126416"/>
        <c:axId val="51028881"/>
      </c:line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 val="autoZero"/>
        <c:auto val="1"/>
        <c:lblOffset val="100"/>
        <c:tickLblSkip val="1"/>
        <c:noMultiLvlLbl val="0"/>
      </c:catAx>
      <c:valAx>
        <c:axId val="5102888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64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6606746"/>
        <c:axId val="39698667"/>
      </c:line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8667"/>
        <c:crosses val="autoZero"/>
        <c:auto val="1"/>
        <c:lblOffset val="100"/>
        <c:tickLblSkip val="1"/>
        <c:noMultiLvlLbl val="0"/>
      </c:catAx>
      <c:valAx>
        <c:axId val="3969866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0674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86055.387</c:v>
                </c:pt>
                <c:pt idx="7">
                  <c:v>63452.039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5429"/>
        <c:crosses val="autoZero"/>
        <c:auto val="1"/>
        <c:lblOffset val="100"/>
        <c:tickLblSkip val="1"/>
        <c:noMultiLvlLbl val="0"/>
      </c:catAx>
      <c:valAx>
        <c:axId val="614754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436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115911.294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6407950"/>
        <c:axId val="13453823"/>
      </c:line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53823"/>
        <c:crosses val="autoZero"/>
        <c:auto val="1"/>
        <c:lblOffset val="100"/>
        <c:tickLblSkip val="1"/>
        <c:noMultiLvlLbl val="0"/>
      </c:catAx>
      <c:valAx>
        <c:axId val="1345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79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318267.053</c:v>
                </c:pt>
                <c:pt idx="4">
                  <c:v>339628.659</c:v>
                </c:pt>
                <c:pt idx="5">
                  <c:v>318926.461</c:v>
                </c:pt>
                <c:pt idx="6">
                  <c:v>304791.801</c:v>
                </c:pt>
                <c:pt idx="7">
                  <c:v>307180.566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3975544"/>
        <c:axId val="16017849"/>
      </c:line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17849"/>
        <c:crosses val="autoZero"/>
        <c:auto val="1"/>
        <c:lblOffset val="100"/>
        <c:tickLblSkip val="1"/>
        <c:noMultiLvlLbl val="0"/>
      </c:catAx>
      <c:valAx>
        <c:axId val="1601784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55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1657536.957</c:v>
                </c:pt>
                <c:pt idx="3">
                  <c:v>1492179.004</c:v>
                </c:pt>
                <c:pt idx="4">
                  <c:v>1537718.248</c:v>
                </c:pt>
                <c:pt idx="5">
                  <c:v>1523064.161</c:v>
                </c:pt>
                <c:pt idx="6">
                  <c:v>1419571.516</c:v>
                </c:pt>
                <c:pt idx="7">
                  <c:v>1350737.064</c:v>
                </c:pt>
              </c:numCache>
            </c:numRef>
          </c:val>
          <c:smooth val="0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113"/>
        <c:crosses val="autoZero"/>
        <c:auto val="1"/>
        <c:lblOffset val="100"/>
        <c:tickLblSkip val="1"/>
        <c:noMultiLvlLbl val="0"/>
      </c:catAx>
      <c:valAx>
        <c:axId val="5101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697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  <c:pt idx="7">
                  <c:v>10505249.4758</c:v>
                </c:pt>
              </c:numCache>
            </c:numRef>
          </c:val>
          <c:smooth val="0"/>
        </c:ser>
        <c:marker val="1"/>
        <c:axId val="4591018"/>
        <c:axId val="41319163"/>
      </c:lineChart>
      <c:cat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19163"/>
        <c:crosses val="autoZero"/>
        <c:auto val="1"/>
        <c:lblOffset val="100"/>
        <c:tickLblSkip val="1"/>
        <c:noMultiLvlLbl val="0"/>
      </c:catAx>
      <c:valAx>
        <c:axId val="41319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97717354.50779998</c:v>
                </c:pt>
              </c:numCache>
            </c:numRef>
          </c:val>
        </c:ser>
        <c:axId val="36328148"/>
        <c:axId val="58517877"/>
      </c:bar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517877"/>
        <c:crosses val="autoZero"/>
        <c:auto val="1"/>
        <c:lblOffset val="100"/>
        <c:tickLblSkip val="1"/>
        <c:noMultiLvlLbl val="0"/>
      </c:catAx>
      <c:valAx>
        <c:axId val="5851787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632814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466203.395</c:v>
                </c:pt>
                <c:pt idx="6">
                  <c:v>452145.524</c:v>
                </c:pt>
                <c:pt idx="7">
                  <c:v>438234.584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 val="autoZero"/>
        <c:auto val="1"/>
        <c:lblOffset val="100"/>
        <c:tickLblSkip val="1"/>
        <c:noMultiLvlLbl val="0"/>
      </c:catAx>
      <c:valAx>
        <c:axId val="4232756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9884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121565.114</c:v>
                </c:pt>
                <c:pt idx="7">
                  <c:v>83948.262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5403784"/>
        <c:axId val="5980873"/>
      </c:line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0873"/>
        <c:crosses val="autoZero"/>
        <c:auto val="1"/>
        <c:lblOffset val="100"/>
        <c:tickLblSkip val="1"/>
        <c:noMultiLvlLbl val="0"/>
      </c:catAx>
      <c:valAx>
        <c:axId val="59808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120201.443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3827858"/>
        <c:axId val="14688675"/>
      </c:line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688675"/>
        <c:crosses val="autoZero"/>
        <c:auto val="1"/>
        <c:lblOffset val="100"/>
        <c:tickLblSkip val="1"/>
        <c:noMultiLvlLbl val="0"/>
      </c:catAx>
      <c:valAx>
        <c:axId val="146886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827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156</v>
      </c>
      <c r="E7" s="142" t="s">
        <v>157</v>
      </c>
      <c r="F7" s="153">
        <v>2011</v>
      </c>
      <c r="G7" s="154">
        <v>2012</v>
      </c>
      <c r="H7" s="143" t="s">
        <v>156</v>
      </c>
      <c r="I7" s="142" t="s">
        <v>157</v>
      </c>
      <c r="J7" s="153" t="s">
        <v>130</v>
      </c>
      <c r="K7" s="154" t="s">
        <v>162</v>
      </c>
      <c r="L7" s="141" t="s">
        <v>163</v>
      </c>
      <c r="M7" s="142" t="s">
        <v>164</v>
      </c>
    </row>
    <row r="8" spans="1:13" ht="17.25" thickTop="1">
      <c r="A8" s="151" t="s">
        <v>2</v>
      </c>
      <c r="B8" s="155">
        <v>1417644.99757</v>
      </c>
      <c r="C8" s="155">
        <v>1350737.06449</v>
      </c>
      <c r="D8" s="140">
        <f aca="true" t="shared" si="0" ref="D8:D43">(C8-B8)/B8*100</f>
        <v>-4.719653594142924</v>
      </c>
      <c r="E8" s="140">
        <f aca="true" t="shared" si="1" ref="E8:E43">C8/C$45*100</f>
        <v>12.857734293712603</v>
      </c>
      <c r="F8" s="155">
        <v>11062386.061999999</v>
      </c>
      <c r="G8" s="155">
        <v>12023497.997</v>
      </c>
      <c r="H8" s="139">
        <f aca="true" t="shared" si="2" ref="H8:H45">(G8-F8)/F8*100</f>
        <v>8.688106974511415</v>
      </c>
      <c r="I8" s="139">
        <f aca="true" t="shared" si="3" ref="I8:I45">G8/G$45*100</f>
        <v>12.304362983972975</v>
      </c>
      <c r="J8" s="155">
        <v>16978895.712999996</v>
      </c>
      <c r="K8" s="155">
        <v>18833377.167</v>
      </c>
      <c r="L8" s="140">
        <f aca="true" t="shared" si="4" ref="L8:L38">(K8-J8)/J8*100</f>
        <v>10.922273658705075</v>
      </c>
      <c r="M8" s="140">
        <f aca="true" t="shared" si="5" ref="M8:M45">K8/K$45*100</f>
        <v>13.084984865827357</v>
      </c>
    </row>
    <row r="9" spans="1:13" ht="15.75">
      <c r="A9" s="150" t="s">
        <v>73</v>
      </c>
      <c r="B9" s="155">
        <v>1003217.22971</v>
      </c>
      <c r="C9" s="155">
        <v>904742.1878</v>
      </c>
      <c r="D9" s="139">
        <f t="shared" si="0"/>
        <v>-9.815924108327586</v>
      </c>
      <c r="E9" s="139">
        <f t="shared" si="1"/>
        <v>8.612286551444335</v>
      </c>
      <c r="F9" s="155">
        <v>7969472.623</v>
      </c>
      <c r="G9" s="155">
        <v>8491585.984</v>
      </c>
      <c r="H9" s="139">
        <f t="shared" si="2"/>
        <v>6.551416708467932</v>
      </c>
      <c r="I9" s="139">
        <f t="shared" si="3"/>
        <v>8.689946659684491</v>
      </c>
      <c r="J9" s="155">
        <v>12435461.684</v>
      </c>
      <c r="K9" s="155">
        <v>13585458.249</v>
      </c>
      <c r="L9" s="139">
        <f t="shared" si="4"/>
        <v>9.247719097390927</v>
      </c>
      <c r="M9" s="139">
        <f t="shared" si="5"/>
        <v>9.438854965161354</v>
      </c>
    </row>
    <row r="10" spans="1:13" ht="14.25">
      <c r="A10" s="149" t="s">
        <v>143</v>
      </c>
      <c r="B10" s="156">
        <v>488822.54583</v>
      </c>
      <c r="C10" s="156">
        <v>438234.58434</v>
      </c>
      <c r="D10" s="134">
        <f t="shared" si="0"/>
        <v>-10.348941946632964</v>
      </c>
      <c r="E10" s="134">
        <f t="shared" si="1"/>
        <v>4.171577127697174</v>
      </c>
      <c r="F10" s="156">
        <v>3468500.962</v>
      </c>
      <c r="G10" s="156">
        <v>3804208.9979999997</v>
      </c>
      <c r="H10" s="134">
        <f t="shared" si="2"/>
        <v>9.678764390667045</v>
      </c>
      <c r="I10" s="134">
        <f t="shared" si="3"/>
        <v>3.893074077940325</v>
      </c>
      <c r="J10" s="156">
        <v>4930111.607</v>
      </c>
      <c r="K10" s="156">
        <v>5793635.441000001</v>
      </c>
      <c r="L10" s="134">
        <f t="shared" si="4"/>
        <v>17.515299912763226</v>
      </c>
      <c r="M10" s="134">
        <f t="shared" si="5"/>
        <v>4.025280829422366</v>
      </c>
    </row>
    <row r="11" spans="1:13" ht="14.25">
      <c r="A11" s="149" t="s">
        <v>4</v>
      </c>
      <c r="B11" s="156">
        <v>67617.36035</v>
      </c>
      <c r="C11" s="156">
        <v>83948.26207</v>
      </c>
      <c r="D11" s="134">
        <f t="shared" si="0"/>
        <v>24.15193618246589</v>
      </c>
      <c r="E11" s="134">
        <f t="shared" si="1"/>
        <v>0.7991077438321105</v>
      </c>
      <c r="F11" s="156">
        <v>1396466.3520000002</v>
      </c>
      <c r="G11" s="156">
        <v>1300011.486</v>
      </c>
      <c r="H11" s="134">
        <f t="shared" si="2"/>
        <v>-6.907066959533884</v>
      </c>
      <c r="I11" s="134">
        <f t="shared" si="3"/>
        <v>1.330379329798137</v>
      </c>
      <c r="J11" s="156">
        <v>2261714.1169999996</v>
      </c>
      <c r="K11" s="156">
        <v>2239326.802</v>
      </c>
      <c r="L11" s="134">
        <f t="shared" si="4"/>
        <v>-0.9898384075921424</v>
      </c>
      <c r="M11" s="134">
        <f t="shared" si="5"/>
        <v>1.5558312804967347</v>
      </c>
    </row>
    <row r="12" spans="1:13" ht="14.25">
      <c r="A12" s="149" t="s">
        <v>5</v>
      </c>
      <c r="B12" s="156">
        <v>101545.31545</v>
      </c>
      <c r="C12" s="156">
        <v>120201.44322</v>
      </c>
      <c r="D12" s="134">
        <f t="shared" si="0"/>
        <v>18.372219030809074</v>
      </c>
      <c r="E12" s="134">
        <f t="shared" si="1"/>
        <v>1.144203605034771</v>
      </c>
      <c r="F12" s="156">
        <v>707555.7759999998</v>
      </c>
      <c r="G12" s="156">
        <v>794915.923</v>
      </c>
      <c r="H12" s="134">
        <f t="shared" si="2"/>
        <v>12.34675059736918</v>
      </c>
      <c r="I12" s="134">
        <f t="shared" si="3"/>
        <v>0.8134848993838869</v>
      </c>
      <c r="J12" s="156">
        <v>1144502.838</v>
      </c>
      <c r="K12" s="156">
        <v>1291750.2280000001</v>
      </c>
      <c r="L12" s="134">
        <f t="shared" si="4"/>
        <v>12.865620347199187</v>
      </c>
      <c r="M12" s="134">
        <f t="shared" si="5"/>
        <v>0.8974774961458213</v>
      </c>
    </row>
    <row r="13" spans="1:13" ht="14.25">
      <c r="A13" s="149" t="s">
        <v>6</v>
      </c>
      <c r="B13" s="156">
        <v>106891.29212</v>
      </c>
      <c r="C13" s="156">
        <v>86725.99517</v>
      </c>
      <c r="D13" s="134">
        <f t="shared" si="0"/>
        <v>-18.865238271571943</v>
      </c>
      <c r="E13" s="134">
        <f t="shared" si="1"/>
        <v>0.8255491254137551</v>
      </c>
      <c r="F13" s="156">
        <v>775064.367</v>
      </c>
      <c r="G13" s="156">
        <v>751526.108</v>
      </c>
      <c r="H13" s="134">
        <f t="shared" si="2"/>
        <v>-3.0369424788689794</v>
      </c>
      <c r="I13" s="134">
        <f t="shared" si="3"/>
        <v>0.7690815124743</v>
      </c>
      <c r="J13" s="156">
        <v>1371880.18</v>
      </c>
      <c r="K13" s="156">
        <v>1347716.3569999998</v>
      </c>
      <c r="L13" s="134">
        <f t="shared" si="4"/>
        <v>-1.7613654131223102</v>
      </c>
      <c r="M13" s="134">
        <f t="shared" si="5"/>
        <v>0.9363614384398835</v>
      </c>
    </row>
    <row r="14" spans="1:13" ht="14.25">
      <c r="A14" s="149" t="s">
        <v>7</v>
      </c>
      <c r="B14" s="156">
        <v>127586.09945</v>
      </c>
      <c r="C14" s="156">
        <v>108773.64878</v>
      </c>
      <c r="D14" s="134">
        <f t="shared" si="0"/>
        <v>-14.74490618578119</v>
      </c>
      <c r="E14" s="134">
        <f t="shared" si="1"/>
        <v>1.0354218529562014</v>
      </c>
      <c r="F14" s="156">
        <v>981142.403</v>
      </c>
      <c r="G14" s="156">
        <v>1054367.1770000001</v>
      </c>
      <c r="H14" s="134">
        <f t="shared" si="2"/>
        <v>7.46321571426366</v>
      </c>
      <c r="I14" s="134">
        <f t="shared" si="3"/>
        <v>1.0789968499543041</v>
      </c>
      <c r="J14" s="156">
        <v>1756508.3730000001</v>
      </c>
      <c r="K14" s="156">
        <v>1832885.0150000001</v>
      </c>
      <c r="L14" s="134">
        <f t="shared" si="4"/>
        <v>4.348208250755659</v>
      </c>
      <c r="M14" s="134">
        <f t="shared" si="5"/>
        <v>1.273445143131336</v>
      </c>
    </row>
    <row r="15" spans="1:13" ht="14.25">
      <c r="A15" s="149" t="s">
        <v>8</v>
      </c>
      <c r="B15" s="156">
        <v>14495.42751</v>
      </c>
      <c r="C15" s="156">
        <v>11527.93177</v>
      </c>
      <c r="D15" s="134">
        <f t="shared" si="0"/>
        <v>-20.471943569465655</v>
      </c>
      <c r="E15" s="134">
        <f t="shared" si="1"/>
        <v>0.10973496437715125</v>
      </c>
      <c r="F15" s="156">
        <v>121403.275</v>
      </c>
      <c r="G15" s="156">
        <v>122355.46</v>
      </c>
      <c r="H15" s="134">
        <f t="shared" si="2"/>
        <v>0.7843157443652259</v>
      </c>
      <c r="I15" s="134">
        <f t="shared" si="3"/>
        <v>0.1252136435907942</v>
      </c>
      <c r="J15" s="156">
        <v>176734.863</v>
      </c>
      <c r="K15" s="156">
        <v>181876.715</v>
      </c>
      <c r="L15" s="134">
        <f t="shared" si="4"/>
        <v>2.909359202094713</v>
      </c>
      <c r="M15" s="134">
        <f t="shared" si="5"/>
        <v>0.12636363845521</v>
      </c>
    </row>
    <row r="16" spans="1:13" ht="14.25">
      <c r="A16" s="149" t="s">
        <v>142</v>
      </c>
      <c r="B16" s="156">
        <v>91027.08297</v>
      </c>
      <c r="C16" s="156">
        <v>50733.22963</v>
      </c>
      <c r="D16" s="134">
        <f t="shared" si="0"/>
        <v>-44.26578555008704</v>
      </c>
      <c r="E16" s="134">
        <f t="shared" si="1"/>
        <v>0.48293217354685</v>
      </c>
      <c r="F16" s="156">
        <v>465091.116</v>
      </c>
      <c r="G16" s="156">
        <v>615287.62</v>
      </c>
      <c r="H16" s="134">
        <f t="shared" si="2"/>
        <v>32.29399548453212</v>
      </c>
      <c r="I16" s="134">
        <f t="shared" si="3"/>
        <v>0.6296605378828866</v>
      </c>
      <c r="J16" s="156">
        <v>723130.1659999999</v>
      </c>
      <c r="K16" s="156">
        <v>827317.666</v>
      </c>
      <c r="L16" s="134">
        <f t="shared" si="4"/>
        <v>14.407848669391582</v>
      </c>
      <c r="M16" s="134">
        <f t="shared" si="5"/>
        <v>0.5748007403478351</v>
      </c>
    </row>
    <row r="17" spans="1:13" ht="14.25">
      <c r="A17" s="149" t="s">
        <v>145</v>
      </c>
      <c r="B17" s="156">
        <v>5232.10603</v>
      </c>
      <c r="C17" s="156">
        <v>4597.09282</v>
      </c>
      <c r="D17" s="134">
        <f t="shared" si="0"/>
        <v>-12.136856676048671</v>
      </c>
      <c r="E17" s="134">
        <f t="shared" si="1"/>
        <v>0.043759958586323054</v>
      </c>
      <c r="F17" s="156">
        <v>54248.373</v>
      </c>
      <c r="G17" s="156">
        <v>48913.215000000004</v>
      </c>
      <c r="H17" s="134">
        <f t="shared" si="2"/>
        <v>-9.834687576713122</v>
      </c>
      <c r="I17" s="134">
        <f t="shared" si="3"/>
        <v>0.05005581172993742</v>
      </c>
      <c r="J17" s="156">
        <v>70879.539</v>
      </c>
      <c r="K17" s="156">
        <v>70950.02599999998</v>
      </c>
      <c r="L17" s="134">
        <f t="shared" si="4"/>
        <v>0.09944618855376465</v>
      </c>
      <c r="M17" s="134">
        <f t="shared" si="5"/>
        <v>0.04929439941694432</v>
      </c>
    </row>
    <row r="18" spans="1:13" ht="15.75">
      <c r="A18" s="150" t="s">
        <v>74</v>
      </c>
      <c r="B18" s="155">
        <v>113811.25467</v>
      </c>
      <c r="C18" s="155">
        <v>130760.30369</v>
      </c>
      <c r="D18" s="139">
        <f t="shared" si="0"/>
        <v>14.892243363052634</v>
      </c>
      <c r="E18" s="139">
        <f t="shared" si="1"/>
        <v>1.2447139307945114</v>
      </c>
      <c r="F18" s="155">
        <v>887786.155</v>
      </c>
      <c r="G18" s="155">
        <v>1038552.9650000001</v>
      </c>
      <c r="H18" s="139">
        <f t="shared" si="2"/>
        <v>16.982333994609327</v>
      </c>
      <c r="I18" s="139">
        <f t="shared" si="3"/>
        <v>1.0628132231260672</v>
      </c>
      <c r="J18" s="155">
        <v>1258458.997</v>
      </c>
      <c r="K18" s="155">
        <v>1569365.4039999999</v>
      </c>
      <c r="L18" s="139">
        <f t="shared" si="4"/>
        <v>24.705326732230425</v>
      </c>
      <c r="M18" s="139">
        <f t="shared" si="5"/>
        <v>1.0903579521720006</v>
      </c>
    </row>
    <row r="19" spans="1:13" ht="14.25">
      <c r="A19" s="149" t="s">
        <v>108</v>
      </c>
      <c r="B19" s="156">
        <v>113811.25467</v>
      </c>
      <c r="C19" s="156">
        <v>130760.30369</v>
      </c>
      <c r="D19" s="134">
        <f t="shared" si="0"/>
        <v>14.892243363052634</v>
      </c>
      <c r="E19" s="134">
        <f t="shared" si="1"/>
        <v>1.2447139307945114</v>
      </c>
      <c r="F19" s="156">
        <v>887786.155</v>
      </c>
      <c r="G19" s="156">
        <v>1038552.9650000001</v>
      </c>
      <c r="H19" s="134">
        <f t="shared" si="2"/>
        <v>16.982333994609327</v>
      </c>
      <c r="I19" s="134">
        <f t="shared" si="3"/>
        <v>1.0628132231260672</v>
      </c>
      <c r="J19" s="156">
        <v>1258458.997</v>
      </c>
      <c r="K19" s="156">
        <v>1569365.4039999999</v>
      </c>
      <c r="L19" s="134">
        <f t="shared" si="4"/>
        <v>24.705326732230425</v>
      </c>
      <c r="M19" s="134">
        <f t="shared" si="5"/>
        <v>1.0903579521720006</v>
      </c>
    </row>
    <row r="20" spans="1:13" ht="15.75">
      <c r="A20" s="150" t="s">
        <v>75</v>
      </c>
      <c r="B20" s="155">
        <v>300616.51319</v>
      </c>
      <c r="C20" s="155">
        <v>315234.573</v>
      </c>
      <c r="D20" s="139">
        <f t="shared" si="0"/>
        <v>4.862693554282838</v>
      </c>
      <c r="E20" s="139">
        <f t="shared" si="1"/>
        <v>3.0007338114737547</v>
      </c>
      <c r="F20" s="155">
        <v>2205127.285</v>
      </c>
      <c r="G20" s="155">
        <v>2493359.048</v>
      </c>
      <c r="H20" s="139">
        <f t="shared" si="2"/>
        <v>13.070980752931902</v>
      </c>
      <c r="I20" s="139">
        <f t="shared" si="3"/>
        <v>2.5516031011624163</v>
      </c>
      <c r="J20" s="155">
        <v>3284975.034</v>
      </c>
      <c r="K20" s="155">
        <v>3678553.5149999997</v>
      </c>
      <c r="L20" s="139">
        <f t="shared" si="4"/>
        <v>11.981171148224917</v>
      </c>
      <c r="M20" s="139">
        <f t="shared" si="5"/>
        <v>2.5557719491887783</v>
      </c>
    </row>
    <row r="21" spans="1:13" ht="14.25">
      <c r="A21" s="149" t="s">
        <v>9</v>
      </c>
      <c r="B21" s="156">
        <v>300616.51319</v>
      </c>
      <c r="C21" s="156">
        <v>315234.573</v>
      </c>
      <c r="D21" s="134">
        <f t="shared" si="0"/>
        <v>4.862693554282838</v>
      </c>
      <c r="E21" s="134">
        <f t="shared" si="1"/>
        <v>3.0007338114737547</v>
      </c>
      <c r="F21" s="156">
        <v>2205127.285</v>
      </c>
      <c r="G21" s="156">
        <v>2493359.048</v>
      </c>
      <c r="H21" s="134">
        <f t="shared" si="2"/>
        <v>13.070980752931902</v>
      </c>
      <c r="I21" s="134">
        <f t="shared" si="3"/>
        <v>2.5516031011624163</v>
      </c>
      <c r="J21" s="156">
        <v>3284975.034</v>
      </c>
      <c r="K21" s="156">
        <v>3678553.5149999997</v>
      </c>
      <c r="L21" s="134">
        <f t="shared" si="4"/>
        <v>11.981171148224917</v>
      </c>
      <c r="M21" s="134">
        <f t="shared" si="5"/>
        <v>2.5557719491887783</v>
      </c>
    </row>
    <row r="22" spans="1:13" ht="16.5">
      <c r="A22" s="148" t="s">
        <v>10</v>
      </c>
      <c r="B22" s="155">
        <v>9244066.67272</v>
      </c>
      <c r="C22" s="155">
        <v>8811243.93979</v>
      </c>
      <c r="D22" s="140">
        <f t="shared" si="0"/>
        <v>-4.682168013860137</v>
      </c>
      <c r="E22" s="140">
        <f t="shared" si="1"/>
        <v>83.87467579982437</v>
      </c>
      <c r="F22" s="155">
        <v>74454096.096</v>
      </c>
      <c r="G22" s="155">
        <v>75549040.10700001</v>
      </c>
      <c r="H22" s="139">
        <f t="shared" si="2"/>
        <v>1.4706296475457883</v>
      </c>
      <c r="I22" s="139">
        <f t="shared" si="3"/>
        <v>77.31384101358873</v>
      </c>
      <c r="J22" s="155">
        <v>108223734.15400001</v>
      </c>
      <c r="K22" s="155">
        <v>112548910.62799999</v>
      </c>
      <c r="L22" s="140">
        <f t="shared" si="4"/>
        <v>3.996513803381932</v>
      </c>
      <c r="M22" s="140">
        <f t="shared" si="5"/>
        <v>78.19632024431678</v>
      </c>
    </row>
    <row r="23" spans="1:13" ht="15.75">
      <c r="A23" s="150" t="s">
        <v>76</v>
      </c>
      <c r="B23" s="155">
        <v>913253.34895</v>
      </c>
      <c r="C23" s="155">
        <v>917120.27937</v>
      </c>
      <c r="D23" s="139">
        <f t="shared" si="0"/>
        <v>0.42342362329642014</v>
      </c>
      <c r="E23" s="139">
        <f t="shared" si="1"/>
        <v>8.730114229868482</v>
      </c>
      <c r="F23" s="155">
        <v>7309648.734</v>
      </c>
      <c r="G23" s="155">
        <v>7415026.510000001</v>
      </c>
      <c r="H23" s="139">
        <f t="shared" si="2"/>
        <v>1.4416257173870448</v>
      </c>
      <c r="I23" s="139">
        <f t="shared" si="3"/>
        <v>7.5882391079190965</v>
      </c>
      <c r="J23" s="155">
        <v>10776903.258</v>
      </c>
      <c r="K23" s="155">
        <v>11159587.382</v>
      </c>
      <c r="L23" s="139">
        <f t="shared" si="4"/>
        <v>3.550965568109026</v>
      </c>
      <c r="M23" s="139">
        <f t="shared" si="5"/>
        <v>7.753417281856953</v>
      </c>
    </row>
    <row r="24" spans="1:13" ht="14.25">
      <c r="A24" s="149" t="s">
        <v>11</v>
      </c>
      <c r="B24" s="156">
        <v>615510.28251</v>
      </c>
      <c r="C24" s="156">
        <v>616709.56045</v>
      </c>
      <c r="D24" s="134">
        <f t="shared" si="0"/>
        <v>0.19484287656566604</v>
      </c>
      <c r="E24" s="134">
        <f t="shared" si="1"/>
        <v>5.870489433598492</v>
      </c>
      <c r="F24" s="156">
        <v>5334970.798</v>
      </c>
      <c r="G24" s="156">
        <v>5109717.051000001</v>
      </c>
      <c r="H24" s="134">
        <f t="shared" si="2"/>
        <v>-4.22221143336799</v>
      </c>
      <c r="I24" s="134">
        <f t="shared" si="3"/>
        <v>5.229078372748696</v>
      </c>
      <c r="J24" s="156">
        <v>7734534.765000001</v>
      </c>
      <c r="K24" s="156">
        <v>7720709.806</v>
      </c>
      <c r="L24" s="134">
        <f t="shared" si="4"/>
        <v>-0.17874325243918832</v>
      </c>
      <c r="M24" s="134">
        <f t="shared" si="5"/>
        <v>5.364166504453188</v>
      </c>
    </row>
    <row r="25" spans="1:13" ht="14.25">
      <c r="A25" s="149" t="s">
        <v>12</v>
      </c>
      <c r="B25" s="156">
        <v>152633.69131</v>
      </c>
      <c r="C25" s="156">
        <v>138310.66304</v>
      </c>
      <c r="D25" s="134">
        <f t="shared" si="0"/>
        <v>-9.38392313457834</v>
      </c>
      <c r="E25" s="134">
        <f t="shared" si="1"/>
        <v>1.3165861825424885</v>
      </c>
      <c r="F25" s="156">
        <v>967808.3110000001</v>
      </c>
      <c r="G25" s="156">
        <v>1035265.1950000001</v>
      </c>
      <c r="H25" s="134">
        <f t="shared" si="2"/>
        <v>6.970066616838544</v>
      </c>
      <c r="I25" s="134">
        <f t="shared" si="3"/>
        <v>1.0594486518924786</v>
      </c>
      <c r="J25" s="156">
        <v>1518997.883</v>
      </c>
      <c r="K25" s="156">
        <v>1547050.956</v>
      </c>
      <c r="L25" s="134">
        <f t="shared" si="4"/>
        <v>1.846814489602557</v>
      </c>
      <c r="M25" s="134">
        <f t="shared" si="5"/>
        <v>1.0748544016520807</v>
      </c>
    </row>
    <row r="26" spans="1:13" ht="14.25">
      <c r="A26" s="149" t="s">
        <v>13</v>
      </c>
      <c r="B26" s="156">
        <v>145109.37513</v>
      </c>
      <c r="C26" s="156">
        <v>162100.05588</v>
      </c>
      <c r="D26" s="134">
        <f t="shared" si="0"/>
        <v>11.70887872322409</v>
      </c>
      <c r="E26" s="134">
        <f t="shared" si="1"/>
        <v>1.543038613727502</v>
      </c>
      <c r="F26" s="156">
        <v>1006869.628</v>
      </c>
      <c r="G26" s="156">
        <v>1270044.266</v>
      </c>
      <c r="H26" s="134">
        <f t="shared" si="2"/>
        <v>26.1379061083368</v>
      </c>
      <c r="I26" s="134">
        <f t="shared" si="3"/>
        <v>1.2997120853246422</v>
      </c>
      <c r="J26" s="156">
        <v>1523370.6139999998</v>
      </c>
      <c r="K26" s="156">
        <v>1891826.623</v>
      </c>
      <c r="L26" s="134">
        <f t="shared" si="4"/>
        <v>24.18689225155292</v>
      </c>
      <c r="M26" s="134">
        <f t="shared" si="5"/>
        <v>1.3143963778360133</v>
      </c>
    </row>
    <row r="27" spans="1:13" ht="15.75">
      <c r="A27" s="150" t="s">
        <v>77</v>
      </c>
      <c r="B27" s="155">
        <v>1446048.19743</v>
      </c>
      <c r="C27" s="155">
        <v>1455784.46955</v>
      </c>
      <c r="D27" s="139">
        <f t="shared" si="0"/>
        <v>0.673302047421653</v>
      </c>
      <c r="E27" s="139">
        <f t="shared" si="1"/>
        <v>13.857685844620443</v>
      </c>
      <c r="F27" s="155">
        <v>10683536.9</v>
      </c>
      <c r="G27" s="155">
        <v>11439204.59</v>
      </c>
      <c r="H27" s="139">
        <f t="shared" si="2"/>
        <v>7.073197734731458</v>
      </c>
      <c r="I27" s="139">
        <f t="shared" si="3"/>
        <v>11.706420673784702</v>
      </c>
      <c r="J27" s="155">
        <v>15180329.492</v>
      </c>
      <c r="K27" s="155">
        <v>16521206.493</v>
      </c>
      <c r="L27" s="139">
        <f t="shared" si="4"/>
        <v>8.832990098842316</v>
      </c>
      <c r="M27" s="139">
        <f t="shared" si="5"/>
        <v>11.47854338652048</v>
      </c>
    </row>
    <row r="28" spans="1:13" ht="15">
      <c r="A28" s="149" t="s">
        <v>14</v>
      </c>
      <c r="B28" s="156">
        <v>1446048.19743</v>
      </c>
      <c r="C28" s="156">
        <v>1455784.46955</v>
      </c>
      <c r="D28" s="134">
        <f t="shared" si="0"/>
        <v>0.673302047421653</v>
      </c>
      <c r="E28" s="134">
        <f t="shared" si="1"/>
        <v>13.857685844620443</v>
      </c>
      <c r="F28" s="156">
        <v>10683536.9</v>
      </c>
      <c r="G28" s="158">
        <v>11439204.59</v>
      </c>
      <c r="H28" s="134">
        <f t="shared" si="2"/>
        <v>7.073197734731458</v>
      </c>
      <c r="I28" s="134">
        <f t="shared" si="3"/>
        <v>11.706420673784702</v>
      </c>
      <c r="J28" s="156">
        <v>15180329.492</v>
      </c>
      <c r="K28" s="156">
        <v>16521206.493</v>
      </c>
      <c r="L28" s="134">
        <f t="shared" si="4"/>
        <v>8.832990098842316</v>
      </c>
      <c r="M28" s="134">
        <f t="shared" si="5"/>
        <v>11.47854338652048</v>
      </c>
    </row>
    <row r="29" spans="1:13" ht="15.75">
      <c r="A29" s="150" t="s">
        <v>78</v>
      </c>
      <c r="B29" s="155">
        <v>6884765.12634</v>
      </c>
      <c r="C29" s="155">
        <v>6438339.19087</v>
      </c>
      <c r="D29" s="139">
        <f t="shared" si="0"/>
        <v>-6.484258028818533</v>
      </c>
      <c r="E29" s="139">
        <f t="shared" si="1"/>
        <v>61.286875725335456</v>
      </c>
      <c r="F29" s="155">
        <v>56460910.46400001</v>
      </c>
      <c r="G29" s="155">
        <v>56694809.007</v>
      </c>
      <c r="H29" s="139">
        <f t="shared" si="2"/>
        <v>0.41426633236657795</v>
      </c>
      <c r="I29" s="139">
        <f t="shared" si="3"/>
        <v>58.01918123188493</v>
      </c>
      <c r="J29" s="155">
        <v>82266501.406</v>
      </c>
      <c r="K29" s="155">
        <v>84868116.75299999</v>
      </c>
      <c r="L29" s="139">
        <f t="shared" si="4"/>
        <v>3.162423711396875</v>
      </c>
      <c r="M29" s="139">
        <f t="shared" si="5"/>
        <v>58.96435957593936</v>
      </c>
    </row>
    <row r="30" spans="1:13" ht="14.25">
      <c r="A30" s="149" t="s">
        <v>15</v>
      </c>
      <c r="B30" s="156">
        <v>1492974.8302</v>
      </c>
      <c r="C30" s="156">
        <v>1309969.21007</v>
      </c>
      <c r="D30" s="134">
        <f t="shared" si="0"/>
        <v>-12.257783348262098</v>
      </c>
      <c r="E30" s="134">
        <f t="shared" si="1"/>
        <v>12.469663029780097</v>
      </c>
      <c r="F30" s="156">
        <v>11252868.104</v>
      </c>
      <c r="G30" s="156">
        <v>10645662.988000002</v>
      </c>
      <c r="H30" s="134">
        <f t="shared" si="2"/>
        <v>-5.396003137939193</v>
      </c>
      <c r="I30" s="134">
        <f t="shared" si="3"/>
        <v>10.894342199090596</v>
      </c>
      <c r="J30" s="156">
        <v>16387552.670999998</v>
      </c>
      <c r="K30" s="156">
        <v>15546532.306000002</v>
      </c>
      <c r="L30" s="134">
        <f t="shared" si="4"/>
        <v>-5.132068112209923</v>
      </c>
      <c r="M30" s="134">
        <f t="shared" si="5"/>
        <v>10.801362821775326</v>
      </c>
    </row>
    <row r="31" spans="1:13" ht="14.25">
      <c r="A31" s="149" t="s">
        <v>119</v>
      </c>
      <c r="B31" s="156">
        <v>1288720.27447</v>
      </c>
      <c r="C31" s="156">
        <v>1072064.17025</v>
      </c>
      <c r="D31" s="134">
        <f t="shared" si="0"/>
        <v>-16.811724662988034</v>
      </c>
      <c r="E31" s="134">
        <f t="shared" si="1"/>
        <v>10.205032947762144</v>
      </c>
      <c r="F31" s="156">
        <v>13381800.88</v>
      </c>
      <c r="G31" s="156">
        <v>12546250.312</v>
      </c>
      <c r="H31" s="134">
        <f t="shared" si="2"/>
        <v>-6.243932154518801</v>
      </c>
      <c r="I31" s="134">
        <f t="shared" si="3"/>
        <v>12.839326622348187</v>
      </c>
      <c r="J31" s="156">
        <v>19509553.235000003</v>
      </c>
      <c r="K31" s="156">
        <v>19285512.644</v>
      </c>
      <c r="L31" s="134">
        <f t="shared" si="4"/>
        <v>-1.1483635135123167</v>
      </c>
      <c r="M31" s="134">
        <f t="shared" si="5"/>
        <v>13.399117897911218</v>
      </c>
    </row>
    <row r="32" spans="1:13" ht="14.25">
      <c r="A32" s="149" t="s">
        <v>120</v>
      </c>
      <c r="B32" s="156">
        <v>60631.32869</v>
      </c>
      <c r="C32" s="156">
        <v>63452.03899</v>
      </c>
      <c r="D32" s="134">
        <f t="shared" si="0"/>
        <v>4.6522323705322695</v>
      </c>
      <c r="E32" s="134">
        <f t="shared" si="1"/>
        <v>0.6040031618113284</v>
      </c>
      <c r="F32" s="156">
        <v>1050251.611</v>
      </c>
      <c r="G32" s="156">
        <v>588280.935</v>
      </c>
      <c r="H32" s="134">
        <f t="shared" si="2"/>
        <v>-43.98666673409178</v>
      </c>
      <c r="I32" s="134">
        <f t="shared" si="3"/>
        <v>0.6020229855402381</v>
      </c>
      <c r="J32" s="156">
        <v>1282619.2079999999</v>
      </c>
      <c r="K32" s="156">
        <v>859707.2619999999</v>
      </c>
      <c r="L32" s="134">
        <f t="shared" si="4"/>
        <v>-32.97252554477572</v>
      </c>
      <c r="M32" s="134">
        <f t="shared" si="5"/>
        <v>0.5973042653243792</v>
      </c>
    </row>
    <row r="33" spans="1:13" ht="14.25">
      <c r="A33" s="149" t="s">
        <v>140</v>
      </c>
      <c r="B33" s="156">
        <v>1026169.35213</v>
      </c>
      <c r="C33" s="156">
        <v>957680.45806</v>
      </c>
      <c r="D33" s="134">
        <f t="shared" si="0"/>
        <v>-6.6742291540708125</v>
      </c>
      <c r="E33" s="134">
        <f t="shared" si="1"/>
        <v>9.116208618044935</v>
      </c>
      <c r="F33" s="156">
        <v>6955251.758</v>
      </c>
      <c r="G33" s="156">
        <v>7799009.232</v>
      </c>
      <c r="H33" s="134">
        <f t="shared" si="2"/>
        <v>12.131228363222094</v>
      </c>
      <c r="I33" s="134">
        <f t="shared" si="3"/>
        <v>7.981191540916618</v>
      </c>
      <c r="J33" s="156">
        <v>10495835.086999997</v>
      </c>
      <c r="K33" s="156">
        <v>12028340.35</v>
      </c>
      <c r="L33" s="134">
        <f t="shared" si="4"/>
        <v>14.601079859744967</v>
      </c>
      <c r="M33" s="134">
        <f t="shared" si="5"/>
        <v>8.35700628969252</v>
      </c>
    </row>
    <row r="34" spans="1:13" ht="14.25">
      <c r="A34" s="149" t="s">
        <v>31</v>
      </c>
      <c r="B34" s="156">
        <v>427896.4881</v>
      </c>
      <c r="C34" s="156">
        <v>410816.54338</v>
      </c>
      <c r="D34" s="134">
        <f t="shared" si="0"/>
        <v>-3.991606660723147</v>
      </c>
      <c r="E34" s="134">
        <f t="shared" si="1"/>
        <v>3.91058341190622</v>
      </c>
      <c r="F34" s="156">
        <v>3210346.661</v>
      </c>
      <c r="G34" s="156">
        <v>3520227.3950000005</v>
      </c>
      <c r="H34" s="134">
        <f t="shared" si="2"/>
        <v>9.652563000890222</v>
      </c>
      <c r="I34" s="134">
        <f t="shared" si="3"/>
        <v>3.6024587574275806</v>
      </c>
      <c r="J34" s="156">
        <v>4757117.795999999</v>
      </c>
      <c r="K34" s="156">
        <v>5209215.361</v>
      </c>
      <c r="L34" s="134">
        <f t="shared" si="4"/>
        <v>9.503602483422727</v>
      </c>
      <c r="M34" s="134">
        <f t="shared" si="5"/>
        <v>3.6192395849723273</v>
      </c>
    </row>
    <row r="35" spans="1:13" ht="14.25">
      <c r="A35" s="149" t="s">
        <v>16</v>
      </c>
      <c r="B35" s="156">
        <v>558214.71554</v>
      </c>
      <c r="C35" s="156">
        <v>495449.12073</v>
      </c>
      <c r="D35" s="134">
        <f t="shared" si="0"/>
        <v>-11.24398785318342</v>
      </c>
      <c r="E35" s="134">
        <f t="shared" si="1"/>
        <v>4.716205187428644</v>
      </c>
      <c r="F35" s="156">
        <v>4220910.355</v>
      </c>
      <c r="G35" s="156">
        <v>4214361.67</v>
      </c>
      <c r="H35" s="134">
        <f t="shared" si="2"/>
        <v>-0.15514863972988882</v>
      </c>
      <c r="I35" s="134">
        <f t="shared" si="3"/>
        <v>4.312807782424129</v>
      </c>
      <c r="J35" s="156">
        <v>6090150.6219999995</v>
      </c>
      <c r="K35" s="156">
        <v>6276746.437999999</v>
      </c>
      <c r="L35" s="134">
        <f t="shared" si="4"/>
        <v>3.0638949277533922</v>
      </c>
      <c r="M35" s="134">
        <f t="shared" si="5"/>
        <v>4.360934919934413</v>
      </c>
    </row>
    <row r="36" spans="1:13" ht="14.25">
      <c r="A36" s="149" t="s">
        <v>141</v>
      </c>
      <c r="B36" s="156">
        <v>1225864.43744</v>
      </c>
      <c r="C36" s="156">
        <v>1280744.10188</v>
      </c>
      <c r="D36" s="134">
        <f t="shared" si="0"/>
        <v>4.476813484744397</v>
      </c>
      <c r="E36" s="134">
        <f t="shared" si="1"/>
        <v>12.191467749817225</v>
      </c>
      <c r="F36" s="156">
        <v>10189329.998</v>
      </c>
      <c r="G36" s="156">
        <v>10603410.538</v>
      </c>
      <c r="H36" s="134">
        <f t="shared" si="2"/>
        <v>4.063864258800906</v>
      </c>
      <c r="I36" s="134">
        <f t="shared" si="3"/>
        <v>10.851102745656005</v>
      </c>
      <c r="J36" s="156">
        <v>14670571.285</v>
      </c>
      <c r="K36" s="156">
        <v>15709512.378</v>
      </c>
      <c r="L36" s="134">
        <f t="shared" si="4"/>
        <v>7.081803924447517</v>
      </c>
      <c r="M36" s="134">
        <f t="shared" si="5"/>
        <v>10.914597519760783</v>
      </c>
    </row>
    <row r="37" spans="1:13" ht="14.25">
      <c r="A37" s="147" t="s">
        <v>152</v>
      </c>
      <c r="B37" s="156">
        <v>294468.49795</v>
      </c>
      <c r="C37" s="156">
        <v>256686.69469</v>
      </c>
      <c r="D37" s="134">
        <f t="shared" si="0"/>
        <v>-12.830507685210947</v>
      </c>
      <c r="E37" s="134">
        <f t="shared" si="1"/>
        <v>2.4434136027069715</v>
      </c>
      <c r="F37" s="156">
        <v>2141163.22</v>
      </c>
      <c r="G37" s="156">
        <v>2093700</v>
      </c>
      <c r="H37" s="134">
        <f t="shared" si="2"/>
        <v>-2.2167025641324156</v>
      </c>
      <c r="I37" s="134">
        <f t="shared" si="3"/>
        <v>2.142608148308591</v>
      </c>
      <c r="J37" s="156">
        <v>3210997.081</v>
      </c>
      <c r="K37" s="156">
        <v>3113782.9839999997</v>
      </c>
      <c r="L37" s="134">
        <f t="shared" si="4"/>
        <v>-3.0275361374581102</v>
      </c>
      <c r="M37" s="134">
        <f t="shared" si="5"/>
        <v>2.163382746483853</v>
      </c>
    </row>
    <row r="38" spans="1:13" ht="14.25">
      <c r="A38" s="149" t="s">
        <v>151</v>
      </c>
      <c r="B38" s="156">
        <v>106866.58242</v>
      </c>
      <c r="C38" s="156">
        <v>162178.91167</v>
      </c>
      <c r="D38" s="134">
        <f t="shared" si="0"/>
        <v>51.75830273360397</v>
      </c>
      <c r="E38" s="134">
        <f t="shared" si="1"/>
        <v>1.5437892459726634</v>
      </c>
      <c r="F38" s="156">
        <v>918200.947</v>
      </c>
      <c r="G38" s="156">
        <v>1310293.394</v>
      </c>
      <c r="H38" s="134">
        <f t="shared" si="2"/>
        <v>42.702248160499884</v>
      </c>
      <c r="I38" s="134">
        <f t="shared" si="3"/>
        <v>1.340901419811491</v>
      </c>
      <c r="J38" s="156">
        <v>1388807.156</v>
      </c>
      <c r="K38" s="156">
        <v>1856383.9819999998</v>
      </c>
      <c r="L38" s="134">
        <f t="shared" si="4"/>
        <v>33.66751272701535</v>
      </c>
      <c r="M38" s="134">
        <f t="shared" si="5"/>
        <v>1.289771669427233</v>
      </c>
    </row>
    <row r="39" spans="1:13" ht="14.25">
      <c r="A39" s="149" t="s">
        <v>158</v>
      </c>
      <c r="B39" s="156">
        <v>71744.61016</v>
      </c>
      <c r="C39" s="156">
        <v>115911.29384</v>
      </c>
      <c r="D39" s="134">
        <f>(C39-B39)/B39*100</f>
        <v>61.56097800448346</v>
      </c>
      <c r="E39" s="134">
        <f t="shared" si="1"/>
        <v>1.1033654565464097</v>
      </c>
      <c r="F39" s="156">
        <v>511610.70399999997</v>
      </c>
      <c r="G39" s="156">
        <v>832385.2249999999</v>
      </c>
      <c r="H39" s="134">
        <f t="shared" si="2"/>
        <v>62.69894638482777</v>
      </c>
      <c r="I39" s="134">
        <f t="shared" si="3"/>
        <v>0.8518294720431194</v>
      </c>
      <c r="J39" s="156">
        <v>757560.352</v>
      </c>
      <c r="K39" s="156">
        <v>1204619.582</v>
      </c>
      <c r="L39" s="134">
        <f aca="true" t="shared" si="6" ref="L39:L45">(K39-J39)/J39*100</f>
        <v>59.01301841097407</v>
      </c>
      <c r="M39" s="134">
        <f>K39/K$45*100</f>
        <v>0.8369411847795591</v>
      </c>
    </row>
    <row r="40" spans="1:13" ht="14.25">
      <c r="A40" s="149" t="s">
        <v>159</v>
      </c>
      <c r="B40" s="156">
        <v>326074.23168</v>
      </c>
      <c r="C40" s="156">
        <v>307180.5658</v>
      </c>
      <c r="D40" s="134">
        <f>(C40-B40)/B40*100</f>
        <v>-5.794283645983332</v>
      </c>
      <c r="E40" s="134">
        <f t="shared" si="1"/>
        <v>2.924067310420607</v>
      </c>
      <c r="F40" s="156">
        <v>2574852.286</v>
      </c>
      <c r="G40" s="156">
        <v>2485006.9020000002</v>
      </c>
      <c r="H40" s="134">
        <f t="shared" si="2"/>
        <v>-3.4893412910910424</v>
      </c>
      <c r="I40" s="134">
        <f t="shared" si="3"/>
        <v>2.5430558517592243</v>
      </c>
      <c r="J40" s="156">
        <v>3646562.692</v>
      </c>
      <c r="K40" s="156">
        <v>3702373.827</v>
      </c>
      <c r="L40" s="134">
        <f t="shared" si="6"/>
        <v>1.5305135195520243</v>
      </c>
      <c r="M40" s="134">
        <f>K40/K$45*100</f>
        <v>2.572321738387788</v>
      </c>
    </row>
    <row r="41" spans="1:13" ht="14.25">
      <c r="A41" s="149" t="s">
        <v>79</v>
      </c>
      <c r="B41" s="156">
        <v>5139.77756</v>
      </c>
      <c r="C41" s="156">
        <v>6206.08151</v>
      </c>
      <c r="D41" s="134">
        <f t="shared" si="0"/>
        <v>20.7461108492018</v>
      </c>
      <c r="E41" s="134">
        <f t="shared" si="1"/>
        <v>0.05907600313820622</v>
      </c>
      <c r="F41" s="156">
        <v>54323.94099999999</v>
      </c>
      <c r="G41" s="156">
        <v>56220.413</v>
      </c>
      <c r="H41" s="134">
        <f t="shared" si="2"/>
        <v>3.491042743014556</v>
      </c>
      <c r="I41" s="134">
        <f t="shared" si="3"/>
        <v>0.05753370348907399</v>
      </c>
      <c r="J41" s="156">
        <v>69174.22499999999</v>
      </c>
      <c r="K41" s="156">
        <v>75389.636</v>
      </c>
      <c r="L41" s="134">
        <f t="shared" si="6"/>
        <v>8.98515451383808</v>
      </c>
      <c r="M41" s="134">
        <f t="shared" si="5"/>
        <v>0.05237893540563389</v>
      </c>
    </row>
    <row r="42" spans="1:13" ht="15.75">
      <c r="A42" s="146" t="s">
        <v>17</v>
      </c>
      <c r="B42" s="155">
        <v>350319.17838</v>
      </c>
      <c r="C42" s="155">
        <v>343268.47152</v>
      </c>
      <c r="D42" s="140">
        <f t="shared" si="0"/>
        <v>-2.012652259749222</v>
      </c>
      <c r="E42" s="140">
        <f t="shared" si="1"/>
        <v>3.267589906463019</v>
      </c>
      <c r="F42" s="155">
        <v>2540901.366</v>
      </c>
      <c r="G42" s="155">
        <v>2648170.443</v>
      </c>
      <c r="H42" s="139">
        <f t="shared" si="2"/>
        <v>4.22169386168924</v>
      </c>
      <c r="I42" s="139">
        <f t="shared" si="3"/>
        <v>2.710030839796423</v>
      </c>
      <c r="J42" s="155">
        <v>3789144.621</v>
      </c>
      <c r="K42" s="155">
        <v>3970287.5760000004</v>
      </c>
      <c r="L42" s="140">
        <f t="shared" si="6"/>
        <v>4.780576439233264</v>
      </c>
      <c r="M42" s="140">
        <f t="shared" si="5"/>
        <v>2.7584618724660617</v>
      </c>
    </row>
    <row r="43" spans="1:13" ht="14.25">
      <c r="A43" s="149" t="s">
        <v>82</v>
      </c>
      <c r="B43" s="156">
        <v>350319.17838</v>
      </c>
      <c r="C43" s="156">
        <v>343268.47152</v>
      </c>
      <c r="D43" s="134">
        <f t="shared" si="0"/>
        <v>-2.012652259749222</v>
      </c>
      <c r="E43" s="134">
        <f t="shared" si="1"/>
        <v>3.267589906463019</v>
      </c>
      <c r="F43" s="156">
        <v>2540901.366</v>
      </c>
      <c r="G43" s="156">
        <v>2648170.443</v>
      </c>
      <c r="H43" s="134">
        <f t="shared" si="2"/>
        <v>4.22169386168924</v>
      </c>
      <c r="I43" s="134">
        <f t="shared" si="3"/>
        <v>2.710030839796423</v>
      </c>
      <c r="J43" s="156">
        <v>3789144.621</v>
      </c>
      <c r="K43" s="156">
        <v>3970287.5760000004</v>
      </c>
      <c r="L43" s="134">
        <f t="shared" si="6"/>
        <v>4.780576439233264</v>
      </c>
      <c r="M43" s="134">
        <f t="shared" si="5"/>
        <v>2.7584618724660617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635628.8869999945</v>
      </c>
      <c r="G44" s="156">
        <f>(G45-G46)</f>
        <v>7496645.963000014</v>
      </c>
      <c r="H44" s="134">
        <f t="shared" si="2"/>
        <v>1079.406115159785</v>
      </c>
      <c r="I44" s="134">
        <f t="shared" si="3"/>
        <v>7.671765164688606</v>
      </c>
      <c r="J44" s="155">
        <f>J45-J46</f>
        <v>778976.130000025</v>
      </c>
      <c r="K44" s="156">
        <f>K45-K46</f>
        <v>8578635.557999998</v>
      </c>
      <c r="L44" s="137">
        <f t="shared" si="6"/>
        <v>1001.2706587042304</v>
      </c>
      <c r="M44" s="137">
        <f t="shared" si="5"/>
        <v>5.960233018779346</v>
      </c>
    </row>
    <row r="45" spans="1:13" s="82" customFormat="1" ht="22.5" customHeight="1" thickBot="1">
      <c r="A45" s="144" t="s">
        <v>126</v>
      </c>
      <c r="B45" s="157">
        <v>11012030.84867</v>
      </c>
      <c r="C45" s="157">
        <v>10505249.4758</v>
      </c>
      <c r="D45" s="136">
        <f>(C45-B45)/B45*100</f>
        <v>-4.602070043521605</v>
      </c>
      <c r="E45" s="135">
        <f>C45/C$45*100</f>
        <v>100</v>
      </c>
      <c r="F45" s="157">
        <v>88693012.411</v>
      </c>
      <c r="G45" s="157">
        <v>97717354.508</v>
      </c>
      <c r="H45" s="136">
        <f t="shared" si="2"/>
        <v>10.174806167572198</v>
      </c>
      <c r="I45" s="135">
        <f t="shared" si="3"/>
        <v>100</v>
      </c>
      <c r="J45" s="157">
        <v>129770750.619</v>
      </c>
      <c r="K45" s="157">
        <v>143931210.927</v>
      </c>
      <c r="L45" s="136">
        <f t="shared" si="6"/>
        <v>10.911904447231208</v>
      </c>
      <c r="M45" s="135">
        <f t="shared" si="5"/>
        <v>100</v>
      </c>
    </row>
    <row r="46" spans="6:11" ht="20.25" customHeight="1" hidden="1">
      <c r="F46" s="157">
        <v>88057383.524</v>
      </c>
      <c r="G46" s="157">
        <v>90220708.54499999</v>
      </c>
      <c r="J46" s="152">
        <v>128991774.48899998</v>
      </c>
      <c r="K46" s="152">
        <v>135352575.369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169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1657536.957</v>
      </c>
      <c r="F2" s="69">
        <v>1492179.004</v>
      </c>
      <c r="G2" s="69">
        <v>1537718.248</v>
      </c>
      <c r="H2" s="69">
        <v>1523064.161</v>
      </c>
      <c r="I2" s="69">
        <v>1419571.516</v>
      </c>
      <c r="J2" s="69">
        <v>1350737.064</v>
      </c>
      <c r="K2" s="69"/>
      <c r="L2" s="69"/>
      <c r="M2" s="69"/>
      <c r="N2" s="69"/>
      <c r="O2" s="70">
        <f>SUM(C2:N2)</f>
        <v>12023497.997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466203.395</v>
      </c>
      <c r="I4" s="23">
        <v>452145.524</v>
      </c>
      <c r="J4" s="23">
        <v>438234.584</v>
      </c>
      <c r="K4" s="23"/>
      <c r="L4" s="23"/>
      <c r="M4" s="23"/>
      <c r="N4" s="23"/>
      <c r="O4" s="70">
        <f>SUM(C4:N4)</f>
        <v>3804208.9979999997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121565.114</v>
      </c>
      <c r="J6" s="23">
        <v>83948.262</v>
      </c>
      <c r="K6" s="23"/>
      <c r="L6" s="23"/>
      <c r="M6" s="23"/>
      <c r="N6" s="23"/>
      <c r="O6" s="129">
        <f>SUM(C6:N6)</f>
        <v>1300011.486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120201.443</v>
      </c>
      <c r="K8" s="23"/>
      <c r="L8" s="23"/>
      <c r="M8" s="23"/>
      <c r="N8" s="23"/>
      <c r="O8" s="129">
        <f t="shared" si="0"/>
        <v>794915.923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76274.642</v>
      </c>
      <c r="J10" s="23">
        <v>86725.995</v>
      </c>
      <c r="K10" s="23"/>
      <c r="L10" s="23"/>
      <c r="M10" s="23"/>
      <c r="N10" s="23"/>
      <c r="O10" s="129">
        <f t="shared" si="0"/>
        <v>751526.108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136312.167</v>
      </c>
      <c r="F12" s="23">
        <v>132884.891</v>
      </c>
      <c r="G12" s="23">
        <v>129480.432</v>
      </c>
      <c r="H12" s="23">
        <v>129962.288</v>
      </c>
      <c r="I12" s="23">
        <v>153390.029</v>
      </c>
      <c r="J12" s="23">
        <v>108773.649</v>
      </c>
      <c r="K12" s="23"/>
      <c r="L12" s="23"/>
      <c r="M12" s="23"/>
      <c r="N12" s="23"/>
      <c r="O12" s="129">
        <f t="shared" si="0"/>
        <v>1054367.1770000001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14341.145</v>
      </c>
      <c r="J14" s="23">
        <v>11527.932</v>
      </c>
      <c r="K14" s="23"/>
      <c r="L14" s="23"/>
      <c r="M14" s="23"/>
      <c r="N14" s="23"/>
      <c r="O14" s="129">
        <f t="shared" si="0"/>
        <v>122355.46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168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/>
      <c r="L16" s="23"/>
      <c r="M16" s="23"/>
      <c r="N16" s="23"/>
      <c r="O16" s="129">
        <f t="shared" si="0"/>
        <v>615287.62</v>
      </c>
    </row>
    <row r="17" spans="1:15" ht="15">
      <c r="A17" s="52">
        <v>2011</v>
      </c>
      <c r="B17" s="22" t="s">
        <v>168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/>
      <c r="L18" s="23"/>
      <c r="M18" s="23"/>
      <c r="N18" s="23"/>
      <c r="O18" s="129">
        <f t="shared" si="0"/>
        <v>48913.215000000004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128057.667</v>
      </c>
      <c r="J20" s="23">
        <v>130760.304</v>
      </c>
      <c r="K20" s="23"/>
      <c r="L20" s="23"/>
      <c r="M20" s="23"/>
      <c r="N20" s="23"/>
      <c r="O20" s="129">
        <f t="shared" si="0"/>
        <v>1038552.9650000001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328528.274</v>
      </c>
      <c r="I22" s="23">
        <v>322159.971</v>
      </c>
      <c r="J22" s="23">
        <v>315234.573</v>
      </c>
      <c r="K22" s="23"/>
      <c r="L22" s="23"/>
      <c r="M22" s="23"/>
      <c r="N22" s="23"/>
      <c r="O22" s="129">
        <f t="shared" si="0"/>
        <v>2493359.048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8668309.156</v>
      </c>
      <c r="D24" s="21">
        <v>9282422.241</v>
      </c>
      <c r="E24" s="21">
        <v>10562761.797</v>
      </c>
      <c r="F24" s="21">
        <v>9514307.997</v>
      </c>
      <c r="G24" s="21">
        <v>9840482.729</v>
      </c>
      <c r="H24" s="21">
        <v>9856605.203</v>
      </c>
      <c r="I24" s="21">
        <v>9012907.044</v>
      </c>
      <c r="J24" s="21">
        <v>8811243.94</v>
      </c>
      <c r="K24" s="21"/>
      <c r="L24" s="21"/>
      <c r="M24" s="21"/>
      <c r="N24" s="21"/>
      <c r="O24" s="129">
        <f t="shared" si="0"/>
        <v>75549040.10700001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646457.875</v>
      </c>
      <c r="G26" s="23">
        <v>681890.035</v>
      </c>
      <c r="H26" s="23">
        <v>637521.937</v>
      </c>
      <c r="I26" s="23">
        <v>583200.193</v>
      </c>
      <c r="J26" s="23">
        <v>616709.56</v>
      </c>
      <c r="K26" s="23"/>
      <c r="L26" s="23"/>
      <c r="M26" s="23"/>
      <c r="N26" s="23"/>
      <c r="O26" s="129">
        <f t="shared" si="0"/>
        <v>5109717.051000001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103628.16</v>
      </c>
      <c r="E28" s="23">
        <v>150389.55</v>
      </c>
      <c r="F28" s="23">
        <v>122807.804</v>
      </c>
      <c r="G28" s="23">
        <v>128300.695</v>
      </c>
      <c r="H28" s="23">
        <v>139888.927</v>
      </c>
      <c r="I28" s="23">
        <v>162118.234</v>
      </c>
      <c r="J28" s="23">
        <v>138310.663</v>
      </c>
      <c r="K28" s="23"/>
      <c r="L28" s="23"/>
      <c r="M28" s="23"/>
      <c r="N28" s="23"/>
      <c r="O28" s="129">
        <f t="shared" si="0"/>
        <v>1035265.1950000001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155188.787</v>
      </c>
      <c r="I30" s="23">
        <v>164914.115</v>
      </c>
      <c r="J30" s="23">
        <v>162100.056</v>
      </c>
      <c r="K30" s="23"/>
      <c r="L30" s="23"/>
      <c r="M30" s="23"/>
      <c r="N30" s="23"/>
      <c r="O30" s="129">
        <f t="shared" si="0"/>
        <v>1270044.266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1482608.193</v>
      </c>
      <c r="G32" s="24">
        <v>1482573.613</v>
      </c>
      <c r="H32" s="24">
        <v>1387569.948</v>
      </c>
      <c r="I32" s="24">
        <v>1296700.872</v>
      </c>
      <c r="J32" s="24">
        <v>1455784.47</v>
      </c>
      <c r="K32" s="24"/>
      <c r="L32" s="24"/>
      <c r="M32" s="24"/>
      <c r="N32" s="24"/>
      <c r="O32" s="129">
        <f t="shared" si="0"/>
        <v>11439204.59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1478565.362</v>
      </c>
      <c r="F34" s="23">
        <v>1218789.99</v>
      </c>
      <c r="G34" s="23">
        <v>1291981.203</v>
      </c>
      <c r="H34" s="23">
        <v>1404250.66</v>
      </c>
      <c r="I34" s="23">
        <v>1411411.245</v>
      </c>
      <c r="J34" s="23">
        <v>1309969.21</v>
      </c>
      <c r="K34" s="23"/>
      <c r="L34" s="23"/>
      <c r="M34" s="23"/>
      <c r="N34" s="23"/>
      <c r="O34" s="129">
        <f t="shared" si="0"/>
        <v>10645662.988000002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1656413.044</v>
      </c>
      <c r="H36" s="23">
        <v>1606365.515</v>
      </c>
      <c r="I36" s="23">
        <v>1453141.171</v>
      </c>
      <c r="J36" s="23">
        <v>1072064.17</v>
      </c>
      <c r="K36" s="23"/>
      <c r="L36" s="23"/>
      <c r="M36" s="23"/>
      <c r="N36" s="23"/>
      <c r="O36" s="129">
        <f t="shared" si="0"/>
        <v>12546250.312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86055.387</v>
      </c>
      <c r="J38" s="23">
        <v>63452.039</v>
      </c>
      <c r="K38" s="23"/>
      <c r="L38" s="23"/>
      <c r="M38" s="23"/>
      <c r="N38" s="23"/>
      <c r="O38" s="129">
        <f t="shared" si="0"/>
        <v>588280.935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820518.137</v>
      </c>
      <c r="D40" s="23">
        <v>949603.829</v>
      </c>
      <c r="E40" s="23">
        <v>1131569.245</v>
      </c>
      <c r="F40" s="23">
        <v>1054293.204</v>
      </c>
      <c r="G40" s="23">
        <v>1054374.347</v>
      </c>
      <c r="H40" s="23">
        <v>960606.491</v>
      </c>
      <c r="I40" s="23">
        <v>870363.521</v>
      </c>
      <c r="J40" s="23">
        <v>957680.458</v>
      </c>
      <c r="K40" s="23"/>
      <c r="L40" s="23"/>
      <c r="M40" s="23"/>
      <c r="N40" s="23"/>
      <c r="O40" s="129">
        <f t="shared" si="0"/>
        <v>7799009.232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418206.178</v>
      </c>
      <c r="E42" s="23">
        <v>465196.579</v>
      </c>
      <c r="F42" s="23">
        <v>450216</v>
      </c>
      <c r="G42" s="23">
        <v>482305.617</v>
      </c>
      <c r="H42" s="23">
        <v>471874.788</v>
      </c>
      <c r="I42" s="23">
        <v>435274.566</v>
      </c>
      <c r="J42" s="23">
        <v>410816.543</v>
      </c>
      <c r="K42" s="23"/>
      <c r="L42" s="23"/>
      <c r="M42" s="23"/>
      <c r="N42" s="23"/>
      <c r="O42" s="129">
        <f t="shared" si="0"/>
        <v>3520227.3950000005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500198.426</v>
      </c>
      <c r="E44" s="23">
        <v>576932.477</v>
      </c>
      <c r="F44" s="23">
        <v>513522.485</v>
      </c>
      <c r="G44" s="23">
        <v>571028.433</v>
      </c>
      <c r="H44" s="23">
        <v>562652.901</v>
      </c>
      <c r="I44" s="23">
        <v>515111.443</v>
      </c>
      <c r="J44" s="23">
        <v>495449.121</v>
      </c>
      <c r="K44" s="23"/>
      <c r="L44" s="23"/>
      <c r="M44" s="23"/>
      <c r="N44" s="23"/>
      <c r="O44" s="129">
        <f t="shared" si="0"/>
        <v>4214361.67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1345982.672</v>
      </c>
      <c r="H46" s="23">
        <v>1484501.805</v>
      </c>
      <c r="I46" s="23">
        <v>1251174.005</v>
      </c>
      <c r="J46" s="23">
        <v>1280744.102</v>
      </c>
      <c r="K46" s="23"/>
      <c r="L46" s="23"/>
      <c r="M46" s="23"/>
      <c r="N46" s="23"/>
      <c r="O46" s="129">
        <f t="shared" si="0"/>
        <v>10603410.538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150</v>
      </c>
      <c r="C48" s="23">
        <v>207918.328</v>
      </c>
      <c r="D48" s="23">
        <v>235580.646</v>
      </c>
      <c r="E48" s="23">
        <v>280034.506</v>
      </c>
      <c r="F48" s="23">
        <v>271107.156</v>
      </c>
      <c r="G48" s="23">
        <v>297971.1</v>
      </c>
      <c r="H48" s="23">
        <v>286582.596</v>
      </c>
      <c r="I48" s="23">
        <v>257818.973</v>
      </c>
      <c r="J48" s="23">
        <v>256686.695</v>
      </c>
      <c r="K48" s="23"/>
      <c r="L48" s="23"/>
      <c r="M48" s="23"/>
      <c r="N48" s="23"/>
      <c r="O48" s="129">
        <f t="shared" si="0"/>
        <v>2093700</v>
      </c>
    </row>
    <row r="49" spans="1:15" ht="15">
      <c r="A49" s="52">
        <v>2011</v>
      </c>
      <c r="B49" s="22" t="s">
        <v>150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149</v>
      </c>
      <c r="C50" s="23">
        <v>271119.294</v>
      </c>
      <c r="D50" s="23">
        <v>131821.355</v>
      </c>
      <c r="E50" s="23">
        <v>135744.084</v>
      </c>
      <c r="F50" s="23">
        <v>153474.093</v>
      </c>
      <c r="G50" s="23">
        <v>153409.963</v>
      </c>
      <c r="H50" s="23">
        <v>167104.942</v>
      </c>
      <c r="I50" s="23">
        <v>135440.751</v>
      </c>
      <c r="J50" s="23">
        <v>162178.912</v>
      </c>
      <c r="K50" s="23"/>
      <c r="L50" s="23"/>
      <c r="M50" s="23"/>
      <c r="N50" s="23"/>
      <c r="O50" s="129">
        <f t="shared" si="0"/>
        <v>1310293.394</v>
      </c>
    </row>
    <row r="51" spans="1:15" ht="15">
      <c r="A51" s="52">
        <v>2011</v>
      </c>
      <c r="B51" s="22" t="s">
        <v>149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167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115911.294</v>
      </c>
      <c r="K52" s="23"/>
      <c r="L52" s="23"/>
      <c r="M52" s="23"/>
      <c r="N52" s="23"/>
      <c r="O52" s="129">
        <f t="shared" si="0"/>
        <v>832385.2249999999</v>
      </c>
    </row>
    <row r="53" spans="1:15" ht="15">
      <c r="A53" s="52">
        <v>2011</v>
      </c>
      <c r="B53" s="22" t="s">
        <v>167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160</v>
      </c>
      <c r="C54" s="23">
        <v>256050.808</v>
      </c>
      <c r="D54" s="23">
        <v>289951.111</v>
      </c>
      <c r="E54" s="23">
        <v>350210.443</v>
      </c>
      <c r="F54" s="23">
        <v>318267.053</v>
      </c>
      <c r="G54" s="23">
        <v>339628.659</v>
      </c>
      <c r="H54" s="23">
        <v>318926.461</v>
      </c>
      <c r="I54" s="23">
        <v>304791.801</v>
      </c>
      <c r="J54" s="23">
        <v>307180.566</v>
      </c>
      <c r="K54" s="23"/>
      <c r="L54" s="23"/>
      <c r="M54" s="23"/>
      <c r="N54" s="23"/>
      <c r="O54" s="129">
        <f t="shared" si="0"/>
        <v>2485006.9020000002</v>
      </c>
    </row>
    <row r="55" spans="1:15" ht="15">
      <c r="A55" s="52">
        <v>2011</v>
      </c>
      <c r="B55" s="22" t="s">
        <v>160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/>
      <c r="L56" s="23"/>
      <c r="M56" s="23"/>
      <c r="N56" s="23"/>
      <c r="O56" s="129">
        <f t="shared" si="0"/>
        <v>56220.413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409779.978</v>
      </c>
      <c r="I58" s="21">
        <v>378549.293</v>
      </c>
      <c r="J58" s="21">
        <v>343268.472</v>
      </c>
      <c r="K58" s="21"/>
      <c r="L58" s="21"/>
      <c r="M58" s="21"/>
      <c r="N58" s="21"/>
      <c r="O58" s="129">
        <f t="shared" si="0"/>
        <v>2648170.443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409779.978</v>
      </c>
      <c r="I60" s="23">
        <v>378549.293</v>
      </c>
      <c r="J60" s="23">
        <v>343268.472</v>
      </c>
      <c r="K60" s="23"/>
      <c r="L60" s="23"/>
      <c r="M60" s="23"/>
      <c r="N60" s="23"/>
      <c r="O60" s="129">
        <f t="shared" si="0"/>
        <v>2648170.443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10351530.622</v>
      </c>
      <c r="D72" s="126">
        <v>11750565.163</v>
      </c>
      <c r="E72" s="126">
        <v>13213118.542</v>
      </c>
      <c r="F72" s="126">
        <v>12637080.803</v>
      </c>
      <c r="G72" s="126">
        <v>13140813.745</v>
      </c>
      <c r="H72" s="126">
        <v>13253160.817</v>
      </c>
      <c r="I72" s="126">
        <v>12865835.34</v>
      </c>
      <c r="J72" s="126">
        <v>10505249.4758</v>
      </c>
      <c r="K72" s="126"/>
      <c r="L72" s="126"/>
      <c r="M72" s="126"/>
      <c r="N72" s="132"/>
      <c r="O72" s="127">
        <f>SUM(C72:N72)</f>
        <v>97717354.50779998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172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156</v>
      </c>
      <c r="E7" s="79" t="s">
        <v>157</v>
      </c>
      <c r="F7" s="76">
        <v>2011</v>
      </c>
      <c r="G7" s="77">
        <v>2012</v>
      </c>
      <c r="H7" s="78" t="s">
        <v>156</v>
      </c>
      <c r="I7" s="79" t="s">
        <v>157</v>
      </c>
      <c r="J7" s="76" t="s">
        <v>130</v>
      </c>
      <c r="K7" s="77" t="s">
        <v>162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D)'!B8*1.7442</f>
        <v>2472656.404761594</v>
      </c>
      <c r="C8" s="58">
        <f>'SEKTÖR (U S D)'!C8*1.7858</f>
        <v>2412146.249766242</v>
      </c>
      <c r="D8" s="116">
        <f aca="true" t="shared" si="0" ref="D8:D43">(C8-B8)/B8*100</f>
        <v>-2.4471719919851047</v>
      </c>
      <c r="E8" s="116">
        <f aca="true" t="shared" si="1" ref="E8:E43">C8/C$45*100</f>
        <v>12.857734293712605</v>
      </c>
      <c r="F8" s="58">
        <f>'SEKTÖR (U S D)'!F8*1.5985</f>
        <v>17683224.120107</v>
      </c>
      <c r="G8" s="58">
        <f>'SEKTÖR (U S D)'!G8*1.7945</f>
        <v>21576167.1556165</v>
      </c>
      <c r="H8" s="116">
        <f aca="true" t="shared" si="2" ref="H8:H45">(G8-F8)/F8*100</f>
        <v>22.014893941670774</v>
      </c>
      <c r="I8" s="116">
        <f aca="true" t="shared" si="3" ref="I8:I45">G8/G$45*100</f>
        <v>12.304362983972975</v>
      </c>
      <c r="J8" s="58">
        <f>'SEKTÖR (U S D)'!J8*1.5552</f>
        <v>26405578.61285759</v>
      </c>
      <c r="K8" s="58">
        <f>'SEKTÖR (U S D)'!K8*1.8033</f>
        <v>33962229.045251094</v>
      </c>
      <c r="L8" s="116">
        <f aca="true" t="shared" si="4" ref="L8:L45">(K8-J8)/J8*100</f>
        <v>28.617628657885056</v>
      </c>
      <c r="M8" s="116">
        <f aca="true" t="shared" si="5" ref="M8:M45">K8/K$45*100</f>
        <v>13.084984865827357</v>
      </c>
    </row>
    <row r="9" spans="1:13" s="64" customFormat="1" ht="15.75">
      <c r="A9" s="60" t="s">
        <v>73</v>
      </c>
      <c r="B9" s="61">
        <f>'SEKTÖR (U S D)'!B9*1.7442</f>
        <v>1749811.492060182</v>
      </c>
      <c r="C9" s="61">
        <f>'SEKTÖR (U S D)'!C9*1.7858</f>
        <v>1615688.59897324</v>
      </c>
      <c r="D9" s="62">
        <f t="shared" si="0"/>
        <v>-7.6649909830589324</v>
      </c>
      <c r="E9" s="62">
        <f t="shared" si="1"/>
        <v>8.612286551444337</v>
      </c>
      <c r="F9" s="61">
        <f>'SEKTÖR (U S D)'!F9*1.5985</f>
        <v>12739201.9878655</v>
      </c>
      <c r="G9" s="61">
        <f>'SEKTÖR (U S D)'!G9*1.7945</f>
        <v>15238151.048287999</v>
      </c>
      <c r="H9" s="62">
        <f t="shared" si="2"/>
        <v>19.61621350224942</v>
      </c>
      <c r="I9" s="62">
        <f t="shared" si="3"/>
        <v>8.689946659684491</v>
      </c>
      <c r="J9" s="61">
        <f>'SEKTÖR (U S D)'!J9*1.5552</f>
        <v>19339630.010956798</v>
      </c>
      <c r="K9" s="61">
        <f>'SEKTÖR (U S D)'!K9*1.8033</f>
        <v>24498656.8604217</v>
      </c>
      <c r="L9" s="62">
        <f t="shared" si="4"/>
        <v>26.675933544447712</v>
      </c>
      <c r="M9" s="63">
        <f t="shared" si="5"/>
        <v>9.438854965161354</v>
      </c>
    </row>
    <row r="10" spans="1:13" ht="14.25">
      <c r="A10" s="44" t="s">
        <v>3</v>
      </c>
      <c r="B10" s="4">
        <f>'SEKTÖR (U S D)'!B10*1.7442</f>
        <v>852604.284436686</v>
      </c>
      <c r="C10" s="4">
        <f>'SEKTÖR (U S D)'!C10*1.7858</f>
        <v>782599.320714372</v>
      </c>
      <c r="D10" s="34">
        <f t="shared" si="0"/>
        <v>-8.21072155045129</v>
      </c>
      <c r="E10" s="34">
        <f t="shared" si="1"/>
        <v>4.171577127697174</v>
      </c>
      <c r="F10" s="4">
        <f>'SEKTÖR (U S D)'!F10*1.5985</f>
        <v>5544398.787757</v>
      </c>
      <c r="G10" s="4">
        <f>'SEKTÖR (U S D)'!G10*1.7945</f>
        <v>6826653.046910999</v>
      </c>
      <c r="H10" s="34">
        <f t="shared" si="2"/>
        <v>23.127020768878324</v>
      </c>
      <c r="I10" s="34">
        <f t="shared" si="3"/>
        <v>3.893074077940325</v>
      </c>
      <c r="J10" s="4">
        <f>'SEKTÖR (U S D)'!J10*1.5552</f>
        <v>7667309.571206399</v>
      </c>
      <c r="K10" s="4">
        <f>'SEKTÖR (U S D)'!K10*1.8033</f>
        <v>10447662.7907553</v>
      </c>
      <c r="L10" s="34">
        <f t="shared" si="4"/>
        <v>36.26243591350689</v>
      </c>
      <c r="M10" s="45">
        <f t="shared" si="5"/>
        <v>4.025280829422366</v>
      </c>
    </row>
    <row r="11" spans="1:13" ht="14.25">
      <c r="A11" s="44" t="s">
        <v>4</v>
      </c>
      <c r="B11" s="4">
        <f>'SEKTÖR (U S D)'!B11*1.7442</f>
        <v>117938.19992247</v>
      </c>
      <c r="C11" s="4">
        <f>'SEKTÖR (U S D)'!C11*1.7858</f>
        <v>149914.806404606</v>
      </c>
      <c r="D11" s="34">
        <f t="shared" si="0"/>
        <v>27.11301893971311</v>
      </c>
      <c r="E11" s="34">
        <f t="shared" si="1"/>
        <v>0.7991077438321106</v>
      </c>
      <c r="F11" s="4">
        <f>'SEKTÖR (U S D)'!F11*1.5985</f>
        <v>2232251.4636720004</v>
      </c>
      <c r="G11" s="4">
        <f>'SEKTÖR (U S D)'!G11*1.7945</f>
        <v>2332870.611627</v>
      </c>
      <c r="H11" s="34">
        <f t="shared" si="2"/>
        <v>4.50751851180258</v>
      </c>
      <c r="I11" s="34">
        <f t="shared" si="3"/>
        <v>1.3303793297981368</v>
      </c>
      <c r="J11" s="4">
        <f>'SEKTÖR (U S D)'!J11*1.5552</f>
        <v>3517417.794758399</v>
      </c>
      <c r="K11" s="4">
        <f>'SEKTÖR (U S D)'!K11*1.8033</f>
        <v>4038178.0220466</v>
      </c>
      <c r="L11" s="34">
        <f t="shared" si="4"/>
        <v>14.805185442122621</v>
      </c>
      <c r="M11" s="45">
        <f t="shared" si="5"/>
        <v>1.5558312804967347</v>
      </c>
    </row>
    <row r="12" spans="1:13" ht="14.25">
      <c r="A12" s="44" t="s">
        <v>5</v>
      </c>
      <c r="B12" s="4">
        <f>'SEKTÖR (U S D)'!B12*1.7442</f>
        <v>177115.33920788998</v>
      </c>
      <c r="C12" s="4">
        <f>'SEKTÖR (U S D)'!C12*1.7858</f>
        <v>214655.73730227601</v>
      </c>
      <c r="D12" s="34">
        <f t="shared" si="0"/>
        <v>21.19545278363655</v>
      </c>
      <c r="E12" s="34">
        <f t="shared" si="1"/>
        <v>1.1442036050347713</v>
      </c>
      <c r="F12" s="4">
        <f>'SEKTÖR (U S D)'!F12*1.5985</f>
        <v>1131027.9079359998</v>
      </c>
      <c r="G12" s="4">
        <f>'SEKTÖR (U S D)'!G12*1.7945</f>
        <v>1426476.6238235</v>
      </c>
      <c r="H12" s="34">
        <f t="shared" si="2"/>
        <v>26.122141974963398</v>
      </c>
      <c r="I12" s="34">
        <f t="shared" si="3"/>
        <v>0.813484899383887</v>
      </c>
      <c r="J12" s="4">
        <f>'SEKTÖR (U S D)'!J12*1.5552</f>
        <v>1779930.8136576</v>
      </c>
      <c r="K12" s="4">
        <f>'SEKTÖR (U S D)'!K12*1.8033</f>
        <v>2329413.1861524</v>
      </c>
      <c r="L12" s="34">
        <f t="shared" si="4"/>
        <v>30.870996124038243</v>
      </c>
      <c r="M12" s="45">
        <f t="shared" si="5"/>
        <v>0.8974774961458212</v>
      </c>
    </row>
    <row r="13" spans="1:13" ht="14.25">
      <c r="A13" s="44" t="s">
        <v>6</v>
      </c>
      <c r="B13" s="4">
        <f>'SEKTÖR (U S D)'!B13*1.7442</f>
        <v>186439.791715704</v>
      </c>
      <c r="C13" s="4">
        <f>'SEKTÖR (U S D)'!C13*1.7858</f>
        <v>154875.282174586</v>
      </c>
      <c r="D13" s="34">
        <f t="shared" si="0"/>
        <v>-16.930135595329183</v>
      </c>
      <c r="E13" s="34">
        <f t="shared" si="1"/>
        <v>0.8255491254137551</v>
      </c>
      <c r="F13" s="4">
        <f>'SEKTÖR (U S D)'!F13*1.5985</f>
        <v>1238940.3906495</v>
      </c>
      <c r="G13" s="4">
        <f>'SEKTÖR (U S D)'!G13*1.7945</f>
        <v>1348613.600806</v>
      </c>
      <c r="H13" s="34">
        <f t="shared" si="2"/>
        <v>8.852178118029148</v>
      </c>
      <c r="I13" s="34">
        <f t="shared" si="3"/>
        <v>0.7690815124743</v>
      </c>
      <c r="J13" s="4">
        <f>'SEKTÖR (U S D)'!J13*1.5552</f>
        <v>2133548.055936</v>
      </c>
      <c r="K13" s="4">
        <f>'SEKTÖR (U S D)'!K13*1.8033</f>
        <v>2430336.9065780994</v>
      </c>
      <c r="L13" s="34">
        <f t="shared" si="4"/>
        <v>13.910577257276566</v>
      </c>
      <c r="M13" s="45">
        <f t="shared" si="5"/>
        <v>0.9363614384398835</v>
      </c>
    </row>
    <row r="14" spans="1:13" ht="14.25">
      <c r="A14" s="44" t="s">
        <v>7</v>
      </c>
      <c r="B14" s="4">
        <f>'SEKTÖR (U S D)'!B14*1.7442</f>
        <v>222535.67466068998</v>
      </c>
      <c r="C14" s="4">
        <f>'SEKTÖR (U S D)'!C14*1.7858</f>
        <v>194247.98199132402</v>
      </c>
      <c r="D14" s="34">
        <f t="shared" si="0"/>
        <v>-12.711531628579312</v>
      </c>
      <c r="E14" s="34">
        <f t="shared" si="1"/>
        <v>1.0354218529562016</v>
      </c>
      <c r="F14" s="4">
        <f>'SEKTÖR (U S D)'!F14*1.5985</f>
        <v>1568356.1311955</v>
      </c>
      <c r="G14" s="4">
        <f>'SEKTÖR (U S D)'!G14*1.7945</f>
        <v>1892061.8991265001</v>
      </c>
      <c r="H14" s="34">
        <f t="shared" si="2"/>
        <v>20.639812698934083</v>
      </c>
      <c r="I14" s="34">
        <f t="shared" si="3"/>
        <v>1.078996849954304</v>
      </c>
      <c r="J14" s="4">
        <f>'SEKTÖR (U S D)'!J14*1.5552</f>
        <v>2731721.8216896</v>
      </c>
      <c r="K14" s="4">
        <f>'SEKTÖR (U S D)'!K14*1.8033</f>
        <v>3305241.5475495</v>
      </c>
      <c r="L14" s="34">
        <f t="shared" si="4"/>
        <v>20.994807059277058</v>
      </c>
      <c r="M14" s="45">
        <f t="shared" si="5"/>
        <v>1.273445143131336</v>
      </c>
    </row>
    <row r="15" spans="1:13" ht="14.25">
      <c r="A15" s="44" t="s">
        <v>8</v>
      </c>
      <c r="B15" s="4">
        <f>'SEKTÖR (U S D)'!B15*1.7442</f>
        <v>25282.924662941998</v>
      </c>
      <c r="C15" s="4">
        <f>'SEKTÖR (U S D)'!C15*1.7858</f>
        <v>20586.580554866</v>
      </c>
      <c r="D15" s="34">
        <f t="shared" si="0"/>
        <v>-18.57516157914904</v>
      </c>
      <c r="E15" s="34">
        <f t="shared" si="1"/>
        <v>0.10973496437715127</v>
      </c>
      <c r="F15" s="4">
        <f>'SEKTÖR (U S D)'!F15*1.5985</f>
        <v>194063.1350875</v>
      </c>
      <c r="G15" s="4">
        <f>'SEKTÖR (U S D)'!G15*1.7945</f>
        <v>219566.87297</v>
      </c>
      <c r="H15" s="34">
        <f t="shared" si="2"/>
        <v>13.14197973303933</v>
      </c>
      <c r="I15" s="34">
        <f t="shared" si="3"/>
        <v>0.1252136435907942</v>
      </c>
      <c r="J15" s="4">
        <f>'SEKTÖR (U S D)'!J15*1.5552</f>
        <v>274858.0589376</v>
      </c>
      <c r="K15" s="4">
        <f>'SEKTÖR (U S D)'!K15*1.8033</f>
        <v>327978.28015949996</v>
      </c>
      <c r="L15" s="34">
        <f t="shared" si="4"/>
        <v>19.326419398879498</v>
      </c>
      <c r="M15" s="45">
        <f t="shared" si="5"/>
        <v>0.12636363845521</v>
      </c>
    </row>
    <row r="16" spans="1:13" ht="14.25">
      <c r="A16" s="44" t="s">
        <v>142</v>
      </c>
      <c r="B16" s="4">
        <f>'SEKTÖR (U S D)'!B16*1.7442</f>
        <v>158769.43811627402</v>
      </c>
      <c r="C16" s="4">
        <f>'SEKTÖR (U S D)'!C16*1.7858</f>
        <v>90599.40147325401</v>
      </c>
      <c r="D16" s="34">
        <f t="shared" si="0"/>
        <v>-42.936498013613935</v>
      </c>
      <c r="E16" s="34">
        <f t="shared" si="1"/>
        <v>0.48293217354685003</v>
      </c>
      <c r="F16" s="4">
        <f>'SEKTÖR (U S D)'!F16*1.5985</f>
        <v>743448.148926</v>
      </c>
      <c r="G16" s="4">
        <f>'SEKTÖR (U S D)'!G16*1.7945</f>
        <v>1104133.63409</v>
      </c>
      <c r="H16" s="34">
        <f t="shared" si="2"/>
        <v>48.51521732686449</v>
      </c>
      <c r="I16" s="34">
        <f t="shared" si="3"/>
        <v>0.6296605378828867</v>
      </c>
      <c r="J16" s="4">
        <f>'SEKTÖR (U S D)'!J16*1.5552</f>
        <v>1124612.0341631996</v>
      </c>
      <c r="K16" s="4">
        <f>'SEKTÖR (U S D)'!K16*1.8033</f>
        <v>1491901.9470978</v>
      </c>
      <c r="L16" s="34">
        <f t="shared" si="4"/>
        <v>32.659255083277955</v>
      </c>
      <c r="M16" s="45">
        <f t="shared" si="5"/>
        <v>0.5748007403478351</v>
      </c>
    </row>
    <row r="17" spans="1:13" ht="14.25">
      <c r="A17" s="81" t="s">
        <v>145</v>
      </c>
      <c r="B17" s="4">
        <f>'SEKTÖR (U S D)'!B17*1.7442</f>
        <v>9125.839337526</v>
      </c>
      <c r="C17" s="4">
        <f>'SEKTÖR (U S D)'!C17*1.7858</f>
        <v>8209.488357956</v>
      </c>
      <c r="D17" s="34">
        <f t="shared" si="0"/>
        <v>-10.04127889696579</v>
      </c>
      <c r="E17" s="34">
        <f t="shared" si="1"/>
        <v>0.043759958586323054</v>
      </c>
      <c r="F17" s="4">
        <f>'SEKTÖR (U S D)'!F17*1.5985</f>
        <v>86716.0242405</v>
      </c>
      <c r="G17" s="4">
        <f>'SEKTÖR (U S D)'!G17*1.7945</f>
        <v>87774.76431750001</v>
      </c>
      <c r="H17" s="34">
        <f t="shared" si="2"/>
        <v>1.2209278345876167</v>
      </c>
      <c r="I17" s="34">
        <f t="shared" si="3"/>
        <v>0.050055811729937436</v>
      </c>
      <c r="J17" s="4">
        <f>'SEKTÖR (U S D)'!J17*1.5552</f>
        <v>110231.8590528</v>
      </c>
      <c r="K17" s="4">
        <f>'SEKTÖR (U S D)'!K17*1.8033</f>
        <v>127944.18188579996</v>
      </c>
      <c r="L17" s="34">
        <f t="shared" si="4"/>
        <v>16.068242870253982</v>
      </c>
      <c r="M17" s="45">
        <f t="shared" si="5"/>
        <v>0.04929439941694432</v>
      </c>
    </row>
    <row r="18" spans="1:13" s="64" customFormat="1" ht="15.75">
      <c r="A18" s="42" t="s">
        <v>74</v>
      </c>
      <c r="B18" s="3">
        <f>'SEKTÖR (U S D)'!B18*1.7442</f>
        <v>198509.59039541398</v>
      </c>
      <c r="C18" s="3">
        <f>'SEKTÖR (U S D)'!C18*1.7858</f>
        <v>233511.75032960201</v>
      </c>
      <c r="D18" s="33">
        <f t="shared" si="0"/>
        <v>17.632478040212945</v>
      </c>
      <c r="E18" s="33">
        <f t="shared" si="1"/>
        <v>1.2447139307945116</v>
      </c>
      <c r="F18" s="3">
        <f>'SEKTÖR (U S D)'!F18*1.5985</f>
        <v>1419126.1687675</v>
      </c>
      <c r="G18" s="3">
        <f>'SEKTÖR (U S D)'!G18*1.7945</f>
        <v>1863683.2956925002</v>
      </c>
      <c r="H18" s="33">
        <f t="shared" si="2"/>
        <v>31.326117205709387</v>
      </c>
      <c r="I18" s="33">
        <f t="shared" si="3"/>
        <v>1.0628132231260672</v>
      </c>
      <c r="J18" s="3">
        <f>'SEKTÖR (U S D)'!J18*1.5552</f>
        <v>1957155.4321344</v>
      </c>
      <c r="K18" s="3">
        <f>'SEKTÖR (U S D)'!K18*1.8033</f>
        <v>2830036.6330331997</v>
      </c>
      <c r="L18" s="33">
        <f t="shared" si="4"/>
        <v>44.59948282936673</v>
      </c>
      <c r="M18" s="43">
        <f t="shared" si="5"/>
        <v>1.0903579521720008</v>
      </c>
    </row>
    <row r="19" spans="1:13" ht="14.25">
      <c r="A19" s="44" t="s">
        <v>108</v>
      </c>
      <c r="B19" s="4">
        <f>'SEKTÖR (U S D)'!B19*1.7442</f>
        <v>198509.59039541398</v>
      </c>
      <c r="C19" s="4">
        <f>'SEKTÖR (U S D)'!C19*1.7858</f>
        <v>233511.75032960201</v>
      </c>
      <c r="D19" s="34">
        <f t="shared" si="0"/>
        <v>17.632478040212945</v>
      </c>
      <c r="E19" s="34">
        <f t="shared" si="1"/>
        <v>1.2447139307945116</v>
      </c>
      <c r="F19" s="4">
        <f>'SEKTÖR (U S D)'!F19*1.5985</f>
        <v>1419126.1687675</v>
      </c>
      <c r="G19" s="4">
        <f>'SEKTÖR (U S D)'!G19*1.7945</f>
        <v>1863683.2956925002</v>
      </c>
      <c r="H19" s="34">
        <f t="shared" si="2"/>
        <v>31.326117205709387</v>
      </c>
      <c r="I19" s="34">
        <f t="shared" si="3"/>
        <v>1.0628132231260672</v>
      </c>
      <c r="J19" s="4">
        <f>'SEKTÖR (U S D)'!J19*1.5552</f>
        <v>1957155.4321344</v>
      </c>
      <c r="K19" s="4">
        <f>'SEKTÖR (U S D)'!K19*1.8033</f>
        <v>2830036.6330331997</v>
      </c>
      <c r="L19" s="34">
        <f t="shared" si="4"/>
        <v>44.59948282936673</v>
      </c>
      <c r="M19" s="45">
        <f t="shared" si="5"/>
        <v>1.0903579521720008</v>
      </c>
    </row>
    <row r="20" spans="1:13" s="64" customFormat="1" ht="15.75">
      <c r="A20" s="42" t="s">
        <v>75</v>
      </c>
      <c r="B20" s="3">
        <f>'SEKTÖR (U S D)'!B20*1.7442</f>
        <v>524335.3223059981</v>
      </c>
      <c r="C20" s="3">
        <f>'SEKTÖR (U S D)'!C20*1.7858</f>
        <v>562945.9004634</v>
      </c>
      <c r="D20" s="33">
        <f t="shared" si="0"/>
        <v>7.363718695813715</v>
      </c>
      <c r="E20" s="33">
        <f t="shared" si="1"/>
        <v>3.0007338114737547</v>
      </c>
      <c r="F20" s="3">
        <f>'SEKTÖR (U S D)'!F20*1.5985</f>
        <v>3524895.9650725005</v>
      </c>
      <c r="G20" s="3">
        <f>'SEKTÖR (U S D)'!G20*1.7945</f>
        <v>4474332.811636</v>
      </c>
      <c r="H20" s="33">
        <f t="shared" si="2"/>
        <v>26.935173575937615</v>
      </c>
      <c r="I20" s="33">
        <f t="shared" si="3"/>
        <v>2.5516031011624163</v>
      </c>
      <c r="J20" s="3">
        <f>'SEKTÖR (U S D)'!J20*1.5552</f>
        <v>5108793.1728767995</v>
      </c>
      <c r="K20" s="3">
        <f>'SEKTÖR (U S D)'!K20*1.8033</f>
        <v>6633535.553599499</v>
      </c>
      <c r="L20" s="33">
        <f t="shared" si="4"/>
        <v>29.845451344903555</v>
      </c>
      <c r="M20" s="43">
        <f t="shared" si="5"/>
        <v>2.5557719491887787</v>
      </c>
    </row>
    <row r="21" spans="1:13" ht="15" thickBot="1">
      <c r="A21" s="44" t="s">
        <v>9</v>
      </c>
      <c r="B21" s="4">
        <f>'SEKTÖR (U S D)'!B21*1.7442</f>
        <v>524335.3223059981</v>
      </c>
      <c r="C21" s="4">
        <f>'SEKTÖR (U S D)'!C21*1.7858</f>
        <v>562945.9004634</v>
      </c>
      <c r="D21" s="34">
        <f t="shared" si="0"/>
        <v>7.363718695813715</v>
      </c>
      <c r="E21" s="34">
        <f t="shared" si="1"/>
        <v>3.0007338114737547</v>
      </c>
      <c r="F21" s="4">
        <f>'SEKTÖR (U S D)'!F21*1.5985</f>
        <v>3524895.9650725005</v>
      </c>
      <c r="G21" s="4">
        <f>'SEKTÖR (U S D)'!G21*1.7945</f>
        <v>4474332.811636</v>
      </c>
      <c r="H21" s="34">
        <f t="shared" si="2"/>
        <v>26.935173575937615</v>
      </c>
      <c r="I21" s="34">
        <f t="shared" si="3"/>
        <v>2.5516031011624163</v>
      </c>
      <c r="J21" s="4">
        <f>'SEKTÖR (U S D)'!J21*1.5552</f>
        <v>5108793.1728767995</v>
      </c>
      <c r="K21" s="4">
        <f>'SEKTÖR (U S D)'!K21*1.8033</f>
        <v>6633535.553599499</v>
      </c>
      <c r="L21" s="34">
        <f t="shared" si="4"/>
        <v>29.845451344903555</v>
      </c>
      <c r="M21" s="45">
        <f t="shared" si="5"/>
        <v>2.5557719491887787</v>
      </c>
    </row>
    <row r="22" spans="1:13" ht="18" thickBot="1" thickTop="1">
      <c r="A22" s="51" t="s">
        <v>10</v>
      </c>
      <c r="B22" s="58">
        <f>'SEKTÖR (U S D)'!B22*1.7442</f>
        <v>16123501.090558223</v>
      </c>
      <c r="C22" s="58">
        <f>'SEKTÖR (U S D)'!C22*1.7858</f>
        <v>15735119.427676981</v>
      </c>
      <c r="D22" s="59">
        <f t="shared" si="0"/>
        <v>-2.408792362774577</v>
      </c>
      <c r="E22" s="59">
        <f t="shared" si="1"/>
        <v>83.87467579982439</v>
      </c>
      <c r="F22" s="58">
        <f>'SEKTÖR (U S D)'!F22*1.5985</f>
        <v>119014872.609456</v>
      </c>
      <c r="G22" s="58">
        <f>'SEKTÖR (U S D)'!G22*1.7945</f>
        <v>135572752.4720115</v>
      </c>
      <c r="H22" s="59">
        <f t="shared" si="2"/>
        <v>13.912445982183863</v>
      </c>
      <c r="I22" s="59">
        <f t="shared" si="3"/>
        <v>77.31384101358873</v>
      </c>
      <c r="J22" s="58">
        <f>'SEKTÖR (U S D)'!J22*1.5552</f>
        <v>168309551.3563008</v>
      </c>
      <c r="K22" s="58">
        <f>'SEKTÖR (U S D)'!K22*1.8033</f>
        <v>202959450.53547236</v>
      </c>
      <c r="L22" s="59">
        <f t="shared" si="4"/>
        <v>20.587007035518674</v>
      </c>
      <c r="M22" s="59">
        <f t="shared" si="5"/>
        <v>78.19632024431678</v>
      </c>
    </row>
    <row r="23" spans="1:13" s="64" customFormat="1" ht="15.75">
      <c r="A23" s="42" t="s">
        <v>76</v>
      </c>
      <c r="B23" s="3">
        <f>'SEKTÖR (U S D)'!B23*1.7442</f>
        <v>1592896.49123859</v>
      </c>
      <c r="C23" s="3">
        <f>'SEKTÖR (U S D)'!C23*1.7858</f>
        <v>1637793.3948989462</v>
      </c>
      <c r="D23" s="33">
        <f t="shared" si="0"/>
        <v>2.818570064489598</v>
      </c>
      <c r="E23" s="33">
        <f t="shared" si="1"/>
        <v>8.730114229868484</v>
      </c>
      <c r="F23" s="3">
        <f>'SEKTÖR (U S D)'!F23*1.5985</f>
        <v>11684473.501299001</v>
      </c>
      <c r="G23" s="3">
        <f>'SEKTÖR (U S D)'!G23*1.7945</f>
        <v>13306265.072195001</v>
      </c>
      <c r="H23" s="33">
        <f t="shared" si="2"/>
        <v>13.879885736534897</v>
      </c>
      <c r="I23" s="33">
        <f t="shared" si="3"/>
        <v>7.5882391079190965</v>
      </c>
      <c r="J23" s="3">
        <f>'SEKTÖR (U S D)'!J23*1.5552</f>
        <v>16760239.946841598</v>
      </c>
      <c r="K23" s="3">
        <f>'SEKTÖR (U S D)'!K23*1.8033</f>
        <v>20124083.925960597</v>
      </c>
      <c r="L23" s="33">
        <f t="shared" si="4"/>
        <v>20.07038079280543</v>
      </c>
      <c r="M23" s="43">
        <f t="shared" si="5"/>
        <v>7.753417281856953</v>
      </c>
    </row>
    <row r="24" spans="1:13" ht="14.25">
      <c r="A24" s="44" t="s">
        <v>11</v>
      </c>
      <c r="B24" s="4">
        <f>'SEKTÖR (U S D)'!B24*1.7442</f>
        <v>1073573.0347539422</v>
      </c>
      <c r="C24" s="4">
        <f>'SEKTÖR (U S D)'!C24*1.7858</f>
        <v>1101319.93305161</v>
      </c>
      <c r="D24" s="34">
        <f t="shared" si="0"/>
        <v>2.5845375581762067</v>
      </c>
      <c r="E24" s="34">
        <f t="shared" si="1"/>
        <v>5.870489433598492</v>
      </c>
      <c r="F24" s="4">
        <f>'SEKTÖR (U S D)'!F24*1.5985</f>
        <v>8527950.820603</v>
      </c>
      <c r="G24" s="4">
        <f>'SEKTÖR (U S D)'!G24*1.7945</f>
        <v>9169387.248019502</v>
      </c>
      <c r="H24" s="34">
        <f t="shared" si="2"/>
        <v>7.521577468139602</v>
      </c>
      <c r="I24" s="34">
        <f t="shared" si="3"/>
        <v>5.229078372748696</v>
      </c>
      <c r="J24" s="4">
        <f>'SEKTÖR (U S D)'!J24*1.5552</f>
        <v>12028748.466528</v>
      </c>
      <c r="K24" s="4">
        <f>'SEKTÖR (U S D)'!K24*1.8033</f>
        <v>13922755.993159799</v>
      </c>
      <c r="L24" s="34">
        <f t="shared" si="4"/>
        <v>15.745674056633494</v>
      </c>
      <c r="M24" s="45">
        <f t="shared" si="5"/>
        <v>5.364166504453188</v>
      </c>
    </row>
    <row r="25" spans="1:13" ht="14.25">
      <c r="A25" s="44" t="s">
        <v>12</v>
      </c>
      <c r="B25" s="4">
        <f>'SEKTÖR (U S D)'!B25*1.7442</f>
        <v>266223.684382902</v>
      </c>
      <c r="C25" s="4">
        <f>'SEKTÖR (U S D)'!C25*1.7858</f>
        <v>246995.18205683204</v>
      </c>
      <c r="D25" s="34">
        <f t="shared" si="0"/>
        <v>-7.222686580512552</v>
      </c>
      <c r="E25" s="34">
        <f t="shared" si="1"/>
        <v>1.3165861825424887</v>
      </c>
      <c r="F25" s="4">
        <f>'SEKTÖR (U S D)'!F25*1.5985</f>
        <v>1547041.5851335002</v>
      </c>
      <c r="G25" s="4">
        <f>'SEKTÖR (U S D)'!G25*1.7945</f>
        <v>1857783.3924275</v>
      </c>
      <c r="H25" s="34">
        <f t="shared" si="2"/>
        <v>20.086196148837516</v>
      </c>
      <c r="I25" s="34">
        <f t="shared" si="3"/>
        <v>1.0594486518924786</v>
      </c>
      <c r="J25" s="4">
        <f>'SEKTÖR (U S D)'!J25*1.5552</f>
        <v>2362345.5076415995</v>
      </c>
      <c r="K25" s="4">
        <f>'SEKTÖR (U S D)'!K25*1.8033</f>
        <v>2789796.9889547997</v>
      </c>
      <c r="L25" s="34">
        <f t="shared" si="4"/>
        <v>18.09436764988445</v>
      </c>
      <c r="M25" s="45">
        <f t="shared" si="5"/>
        <v>1.0748544016520807</v>
      </c>
    </row>
    <row r="26" spans="1:13" ht="14.25">
      <c r="A26" s="44" t="s">
        <v>13</v>
      </c>
      <c r="B26" s="4">
        <f>'SEKTÖR (U S D)'!B26*1.7442</f>
        <v>253099.772101746</v>
      </c>
      <c r="C26" s="4">
        <f>'SEKTÖR (U S D)'!C26*1.7858</f>
        <v>289478.279790504</v>
      </c>
      <c r="D26" s="34">
        <f t="shared" si="0"/>
        <v>14.373188638879483</v>
      </c>
      <c r="E26" s="34">
        <f t="shared" si="1"/>
        <v>1.5430386137275023</v>
      </c>
      <c r="F26" s="4">
        <f>'SEKTÖR (U S D)'!F26*1.5985</f>
        <v>1609481.100358</v>
      </c>
      <c r="G26" s="4">
        <f>'SEKTÖR (U S D)'!G26*1.7945</f>
        <v>2279094.435337</v>
      </c>
      <c r="H26" s="34">
        <f t="shared" si="2"/>
        <v>41.60429935027237</v>
      </c>
      <c r="I26" s="34">
        <f t="shared" si="3"/>
        <v>1.299712085324642</v>
      </c>
      <c r="J26" s="4">
        <f>'SEKTÖR (U S D)'!J26*1.5552</f>
        <v>2369145.9788927995</v>
      </c>
      <c r="K26" s="4">
        <f>'SEKTÖR (U S D)'!K26*1.8033</f>
        <v>3411530.9492558995</v>
      </c>
      <c r="L26" s="34">
        <f t="shared" si="4"/>
        <v>43.99834284801015</v>
      </c>
      <c r="M26" s="45">
        <f t="shared" si="5"/>
        <v>1.3143963778360133</v>
      </c>
    </row>
    <row r="27" spans="1:13" s="64" customFormat="1" ht="15.75">
      <c r="A27" s="42" t="s">
        <v>77</v>
      </c>
      <c r="B27" s="3">
        <f>'SEKTÖR (U S D)'!B27*1.7442</f>
        <v>2522197.265957406</v>
      </c>
      <c r="C27" s="3">
        <f>'SEKTÖR (U S D)'!C27*1.7858</f>
        <v>2599739.90572239</v>
      </c>
      <c r="D27" s="33">
        <f t="shared" si="0"/>
        <v>3.074408207938072</v>
      </c>
      <c r="E27" s="33">
        <f t="shared" si="1"/>
        <v>13.857685844620443</v>
      </c>
      <c r="F27" s="3">
        <f>'SEKTÖR (U S D)'!F27*1.5985</f>
        <v>17077633.73465</v>
      </c>
      <c r="G27" s="3">
        <f>'SEKTÖR (U S D)'!G27*1.7945</f>
        <v>20527652.636755</v>
      </c>
      <c r="H27" s="33">
        <f t="shared" si="2"/>
        <v>20.20197268375077</v>
      </c>
      <c r="I27" s="33">
        <f t="shared" si="3"/>
        <v>11.706420673784702</v>
      </c>
      <c r="J27" s="3">
        <f>'SEKTÖR (U S D)'!J27*1.5552</f>
        <v>23608448.4259584</v>
      </c>
      <c r="K27" s="3">
        <f>'SEKTÖR (U S D)'!K27*1.8033</f>
        <v>29792691.6688269</v>
      </c>
      <c r="L27" s="33">
        <f t="shared" si="4"/>
        <v>26.195043110366743</v>
      </c>
      <c r="M27" s="43">
        <f t="shared" si="5"/>
        <v>11.478543386520482</v>
      </c>
    </row>
    <row r="28" spans="1:13" ht="14.25">
      <c r="A28" s="44" t="s">
        <v>14</v>
      </c>
      <c r="B28" s="4">
        <f>'SEKTÖR (U S D)'!B28*1.7442</f>
        <v>2522197.265957406</v>
      </c>
      <c r="C28" s="4">
        <f>'SEKTÖR (U S D)'!C28*1.7858</f>
        <v>2599739.90572239</v>
      </c>
      <c r="D28" s="34">
        <f t="shared" si="0"/>
        <v>3.074408207938072</v>
      </c>
      <c r="E28" s="34">
        <f t="shared" si="1"/>
        <v>13.857685844620443</v>
      </c>
      <c r="F28" s="4">
        <f>'SEKTÖR (U S D)'!F28*1.5985</f>
        <v>17077633.73465</v>
      </c>
      <c r="G28" s="4">
        <f>'SEKTÖR (U S D)'!G28*1.7945</f>
        <v>20527652.636755</v>
      </c>
      <c r="H28" s="34">
        <f t="shared" si="2"/>
        <v>20.20197268375077</v>
      </c>
      <c r="I28" s="34">
        <f t="shared" si="3"/>
        <v>11.706420673784702</v>
      </c>
      <c r="J28" s="4">
        <f>'SEKTÖR (U S D)'!J28*1.5552</f>
        <v>23608448.4259584</v>
      </c>
      <c r="K28" s="4">
        <f>'SEKTÖR (U S D)'!K28*1.8033</f>
        <v>29792691.6688269</v>
      </c>
      <c r="L28" s="34">
        <f t="shared" si="4"/>
        <v>26.195043110366743</v>
      </c>
      <c r="M28" s="45">
        <f t="shared" si="5"/>
        <v>11.478543386520482</v>
      </c>
    </row>
    <row r="29" spans="1:13" s="64" customFormat="1" ht="15.75">
      <c r="A29" s="42" t="s">
        <v>78</v>
      </c>
      <c r="B29" s="3">
        <f>'SEKTÖR (U S D)'!B29*1.7442</f>
        <v>12008407.333362227</v>
      </c>
      <c r="C29" s="3">
        <f>'SEKTÖR (U S D)'!C29*1.7858</f>
        <v>11497586.127055647</v>
      </c>
      <c r="D29" s="33">
        <f t="shared" si="0"/>
        <v>-4.253863082137437</v>
      </c>
      <c r="E29" s="33">
        <f t="shared" si="1"/>
        <v>61.286875725335456</v>
      </c>
      <c r="F29" s="3">
        <f>'SEKTÖR (U S D)'!F29*1.5985</f>
        <v>90252765.37670402</v>
      </c>
      <c r="G29" s="3">
        <f>'SEKTÖR (U S D)'!G29*1.7945</f>
        <v>101738834.7630615</v>
      </c>
      <c r="H29" s="33">
        <f t="shared" si="2"/>
        <v>12.726556730329557</v>
      </c>
      <c r="I29" s="33">
        <f t="shared" si="3"/>
        <v>58.01918123188493</v>
      </c>
      <c r="J29" s="3">
        <f>'SEKTÖR (U S D)'!J29*1.5552</f>
        <v>127940862.9866112</v>
      </c>
      <c r="K29" s="3">
        <f>'SEKTÖR (U S D)'!K29*1.8033</f>
        <v>153042674.94068488</v>
      </c>
      <c r="L29" s="33">
        <f t="shared" si="4"/>
        <v>19.619855117516714</v>
      </c>
      <c r="M29" s="43">
        <f t="shared" si="5"/>
        <v>58.96435957593936</v>
      </c>
    </row>
    <row r="30" spans="1:13" ht="14.25">
      <c r="A30" s="44" t="s">
        <v>15</v>
      </c>
      <c r="B30" s="4">
        <f>'SEKTÖR (U S D)'!B30*1.7442</f>
        <v>2604046.6988348397</v>
      </c>
      <c r="C30" s="4">
        <f>'SEKTÖR (U S D)'!C30*1.7858</f>
        <v>2339343.0153430062</v>
      </c>
      <c r="D30" s="34">
        <f t="shared" si="0"/>
        <v>-10.165089727855998</v>
      </c>
      <c r="E30" s="34">
        <f t="shared" si="1"/>
        <v>12.469663029780097</v>
      </c>
      <c r="F30" s="4">
        <f>'SEKTÖR (U S D)'!F30*1.5985</f>
        <v>17987709.664244</v>
      </c>
      <c r="G30" s="4">
        <f>'SEKTÖR (U S D)'!G30*1.7945</f>
        <v>19103642.231966004</v>
      </c>
      <c r="H30" s="34">
        <f t="shared" si="2"/>
        <v>6.203861350621289</v>
      </c>
      <c r="I30" s="34">
        <f t="shared" si="3"/>
        <v>10.894342199090596</v>
      </c>
      <c r="J30" s="4">
        <f>'SEKTÖR (U S D)'!J30*1.5552</f>
        <v>25485921.913939197</v>
      </c>
      <c r="K30" s="4">
        <f>'SEKTÖR (U S D)'!K30*1.8033</f>
        <v>28035061.707409803</v>
      </c>
      <c r="L30" s="34">
        <f t="shared" si="4"/>
        <v>10.002148645352268</v>
      </c>
      <c r="M30" s="45">
        <f t="shared" si="5"/>
        <v>10.801362821775326</v>
      </c>
    </row>
    <row r="31" spans="1:13" ht="14.25">
      <c r="A31" s="44" t="s">
        <v>119</v>
      </c>
      <c r="B31" s="4">
        <f>'SEKTÖR (U S D)'!B31*1.7442</f>
        <v>2247785.902730574</v>
      </c>
      <c r="C31" s="4">
        <f>'SEKTÖR (U S D)'!C31*1.7858</f>
        <v>1914492.19523245</v>
      </c>
      <c r="D31" s="34">
        <f t="shared" si="0"/>
        <v>-14.827644709989688</v>
      </c>
      <c r="E31" s="34">
        <f t="shared" si="1"/>
        <v>10.205032947762145</v>
      </c>
      <c r="F31" s="4">
        <f>'SEKTÖR (U S D)'!F31*1.5985</f>
        <v>21390808.706680004</v>
      </c>
      <c r="G31" s="4">
        <f>'SEKTÖR (U S D)'!G31*1.7945</f>
        <v>22514246.184884</v>
      </c>
      <c r="H31" s="34">
        <f t="shared" si="2"/>
        <v>5.251963558783851</v>
      </c>
      <c r="I31" s="34">
        <f t="shared" si="3"/>
        <v>12.839326622348187</v>
      </c>
      <c r="J31" s="4">
        <f>'SEKTÖR (U S D)'!J31*1.5552</f>
        <v>30341257.191072002</v>
      </c>
      <c r="K31" s="4">
        <f>'SEKTÖR (U S D)'!K31*1.8033</f>
        <v>34777564.9509252</v>
      </c>
      <c r="L31" s="34">
        <f t="shared" si="4"/>
        <v>14.621370933695504</v>
      </c>
      <c r="M31" s="45">
        <f t="shared" si="5"/>
        <v>13.39911789791122</v>
      </c>
    </row>
    <row r="32" spans="1:13" ht="14.25">
      <c r="A32" s="44" t="s">
        <v>120</v>
      </c>
      <c r="B32" s="4">
        <f>'SEKTÖR (U S D)'!B32*1.7442</f>
        <v>105753.163501098</v>
      </c>
      <c r="C32" s="4">
        <f>'SEKTÖR (U S D)'!C32*1.7858</f>
        <v>113312.651228342</v>
      </c>
      <c r="D32" s="34">
        <f t="shared" si="0"/>
        <v>7.148237912680049</v>
      </c>
      <c r="E32" s="34">
        <f t="shared" si="1"/>
        <v>0.6040031618113284</v>
      </c>
      <c r="F32" s="4">
        <f>'SEKTÖR (U S D)'!F32*1.5985</f>
        <v>1678827.2001835</v>
      </c>
      <c r="G32" s="4">
        <f>'SEKTÖR (U S D)'!G32*1.7945</f>
        <v>1055670.1378575</v>
      </c>
      <c r="H32" s="34">
        <f t="shared" si="2"/>
        <v>-37.11859459138424</v>
      </c>
      <c r="I32" s="34">
        <f t="shared" si="3"/>
        <v>0.602022985540238</v>
      </c>
      <c r="J32" s="4">
        <f>'SEKTÖR (U S D)'!J32*1.5552</f>
        <v>1994729.3922815996</v>
      </c>
      <c r="K32" s="4">
        <f>'SEKTÖR (U S D)'!K32*1.8033</f>
        <v>1550310.1055645996</v>
      </c>
      <c r="L32" s="34">
        <f t="shared" si="4"/>
        <v>-22.279678057416447</v>
      </c>
      <c r="M32" s="45">
        <f t="shared" si="5"/>
        <v>0.5973042653243792</v>
      </c>
    </row>
    <row r="33" spans="1:13" ht="14.25">
      <c r="A33" s="44" t="s">
        <v>32</v>
      </c>
      <c r="B33" s="4">
        <f>'SEKTÖR (U S D)'!B33*1.7442</f>
        <v>1789844.583985146</v>
      </c>
      <c r="C33" s="4">
        <f>'SEKTÖR (U S D)'!C33*1.7858</f>
        <v>1710225.762003548</v>
      </c>
      <c r="D33" s="34">
        <f t="shared" si="0"/>
        <v>-4.448365109127189</v>
      </c>
      <c r="E33" s="34">
        <f t="shared" si="1"/>
        <v>9.116208618044935</v>
      </c>
      <c r="F33" s="4">
        <f>'SEKTÖR (U S D)'!F33*1.5985</f>
        <v>11117969.935163</v>
      </c>
      <c r="G33" s="4">
        <f>'SEKTÖR (U S D)'!G33*1.7945</f>
        <v>13995322.066824</v>
      </c>
      <c r="H33" s="34">
        <f t="shared" si="2"/>
        <v>25.880193492525528</v>
      </c>
      <c r="I33" s="34">
        <f t="shared" si="3"/>
        <v>7.981191540916618</v>
      </c>
      <c r="J33" s="4">
        <f>'SEKTÖR (U S D)'!J33*1.5552</f>
        <v>16323122.727302395</v>
      </c>
      <c r="K33" s="4">
        <f>'SEKTÖR (U S D)'!K33*1.8033</f>
        <v>21690706.153155</v>
      </c>
      <c r="L33" s="34">
        <f t="shared" si="4"/>
        <v>32.88331231422204</v>
      </c>
      <c r="M33" s="45">
        <f t="shared" si="5"/>
        <v>8.357006289692523</v>
      </c>
    </row>
    <row r="34" spans="1:13" ht="14.25">
      <c r="A34" s="44" t="s">
        <v>31</v>
      </c>
      <c r="B34" s="4">
        <f>'SEKTÖR (U S D)'!B34*1.7442</f>
        <v>746337.05454402</v>
      </c>
      <c r="C34" s="4">
        <f>'SEKTÖR (U S D)'!C34*1.7858</f>
        <v>733636.183168004</v>
      </c>
      <c r="D34" s="34">
        <f t="shared" si="0"/>
        <v>-1.7017607927527643</v>
      </c>
      <c r="E34" s="34">
        <f t="shared" si="1"/>
        <v>3.910583411906221</v>
      </c>
      <c r="F34" s="4">
        <f>'SEKTÖR (U S D)'!F34*1.5985</f>
        <v>5131739.1376085</v>
      </c>
      <c r="G34" s="4">
        <f>'SEKTÖR (U S D)'!G34*1.7945</f>
        <v>6317048.060327501</v>
      </c>
      <c r="H34" s="34">
        <f t="shared" si="2"/>
        <v>23.097606696964338</v>
      </c>
      <c r="I34" s="34">
        <f t="shared" si="3"/>
        <v>3.6024587574275806</v>
      </c>
      <c r="J34" s="4">
        <f>'SEKTÖR (U S D)'!J34*1.5552</f>
        <v>7398269.596339198</v>
      </c>
      <c r="K34" s="4">
        <f>'SEKTÖR (U S D)'!K34*1.8033</f>
        <v>9393778.0604913</v>
      </c>
      <c r="L34" s="34">
        <f t="shared" si="4"/>
        <v>26.972637833305185</v>
      </c>
      <c r="M34" s="45">
        <f t="shared" si="5"/>
        <v>3.619239584972328</v>
      </c>
    </row>
    <row r="35" spans="1:13" ht="14.25">
      <c r="A35" s="44" t="s">
        <v>16</v>
      </c>
      <c r="B35" s="4">
        <f>'SEKTÖR (U S D)'!B35*1.7442</f>
        <v>973638.106844868</v>
      </c>
      <c r="C35" s="4">
        <f>'SEKTÖR (U S D)'!C35*1.7858</f>
        <v>884773.039799634</v>
      </c>
      <c r="D35" s="34">
        <f t="shared" si="0"/>
        <v>-9.127114727792089</v>
      </c>
      <c r="E35" s="34">
        <f t="shared" si="1"/>
        <v>4.716205187428644</v>
      </c>
      <c r="F35" s="4">
        <f>'SEKTÖR (U S D)'!F35*1.5985</f>
        <v>6747125.202467501</v>
      </c>
      <c r="G35" s="4">
        <f>'SEKTÖR (U S D)'!G35*1.7945</f>
        <v>7562672.016815</v>
      </c>
      <c r="H35" s="34">
        <f t="shared" si="2"/>
        <v>12.087322969036416</v>
      </c>
      <c r="I35" s="34">
        <f t="shared" si="3"/>
        <v>4.312807782424129</v>
      </c>
      <c r="J35" s="4">
        <f>'SEKTÖR (U S D)'!J35*1.5552</f>
        <v>9471402.247334398</v>
      </c>
      <c r="K35" s="4">
        <f>'SEKTÖR (U S D)'!K35*1.8033</f>
        <v>11318856.851645397</v>
      </c>
      <c r="L35" s="34">
        <f t="shared" si="4"/>
        <v>19.50560810392084</v>
      </c>
      <c r="M35" s="45">
        <f t="shared" si="5"/>
        <v>4.360934919934413</v>
      </c>
    </row>
    <row r="36" spans="1:13" ht="14.25">
      <c r="A36" s="44" t="s">
        <v>141</v>
      </c>
      <c r="B36" s="4">
        <f>'SEKTÖR (U S D)'!B36*1.7442</f>
        <v>2138152.751782848</v>
      </c>
      <c r="C36" s="4">
        <f>'SEKTÖR (U S D)'!C36*1.7858</f>
        <v>2287152.817137304</v>
      </c>
      <c r="D36" s="34">
        <f t="shared" si="0"/>
        <v>6.968635202990807</v>
      </c>
      <c r="E36" s="34">
        <f t="shared" si="1"/>
        <v>12.191467749817226</v>
      </c>
      <c r="F36" s="4">
        <f>'SEKTÖR (U S D)'!F36*1.5985</f>
        <v>16287644.001803</v>
      </c>
      <c r="G36" s="4">
        <f>'SEKTÖR (U S D)'!G36*1.7945</f>
        <v>19027820.210441</v>
      </c>
      <c r="H36" s="34">
        <f t="shared" si="2"/>
        <v>16.823649929570358</v>
      </c>
      <c r="I36" s="34">
        <f t="shared" si="3"/>
        <v>10.851102745656005</v>
      </c>
      <c r="J36" s="4">
        <f>'SEKTÖR (U S D)'!J36*1.5552</f>
        <v>22815672.462432</v>
      </c>
      <c r="K36" s="4">
        <f>'SEKTÖR (U S D)'!K36*1.8033</f>
        <v>28328963.6712474</v>
      </c>
      <c r="L36" s="34">
        <f t="shared" si="4"/>
        <v>24.16449139464776</v>
      </c>
      <c r="M36" s="45">
        <f t="shared" si="5"/>
        <v>10.914597519760783</v>
      </c>
    </row>
    <row r="37" spans="1:13" ht="14.25">
      <c r="A37" s="44" t="s">
        <v>152</v>
      </c>
      <c r="B37" s="4">
        <f>'SEKTÖR (U S D)'!B37*1.7442</f>
        <v>513611.95412439</v>
      </c>
      <c r="C37" s="4">
        <f>'SEKTÖR (U S D)'!C37*1.7858</f>
        <v>458391.09937740205</v>
      </c>
      <c r="D37" s="34">
        <f t="shared" si="0"/>
        <v>-10.75147381277932</v>
      </c>
      <c r="E37" s="34">
        <f t="shared" si="1"/>
        <v>2.4434136027069715</v>
      </c>
      <c r="F37" s="4">
        <f>'SEKTÖR (U S D)'!F37*1.5985</f>
        <v>3422649.4071700005</v>
      </c>
      <c r="G37" s="4">
        <f>'SEKTÖR (U S D)'!G37*1.7945</f>
        <v>3757144.65</v>
      </c>
      <c r="H37" s="34">
        <f t="shared" si="2"/>
        <v>9.772991710143488</v>
      </c>
      <c r="I37" s="34">
        <f t="shared" si="3"/>
        <v>2.142608148308591</v>
      </c>
      <c r="J37" s="4">
        <f>'SEKTÖR (U S D)'!J37*1.5552</f>
        <v>4993742.660371199</v>
      </c>
      <c r="K37" s="4">
        <f>'SEKTÖR (U S D)'!K37*1.8033</f>
        <v>5615084.855047199</v>
      </c>
      <c r="L37" s="34">
        <f t="shared" si="4"/>
        <v>12.442415177033043</v>
      </c>
      <c r="M37" s="45">
        <f t="shared" si="5"/>
        <v>2.163382746483853</v>
      </c>
    </row>
    <row r="38" spans="1:13" ht="14.25">
      <c r="A38" s="44" t="s">
        <v>151</v>
      </c>
      <c r="B38" s="4">
        <f>'SEKTÖR (U S D)'!B38*1.7442</f>
        <v>186396.693056964</v>
      </c>
      <c r="C38" s="4">
        <f>'SEKTÖR (U S D)'!C38*1.7858</f>
        <v>289619.100460286</v>
      </c>
      <c r="D38" s="34">
        <f t="shared" si="0"/>
        <v>55.37781046994037</v>
      </c>
      <c r="E38" s="34">
        <f t="shared" si="1"/>
        <v>1.5437892459726636</v>
      </c>
      <c r="F38" s="4">
        <f>'SEKTÖR (U S D)'!F38*1.5985</f>
        <v>1467744.2137795</v>
      </c>
      <c r="G38" s="4">
        <f>'SEKTÖR (U S D)'!G38*1.7945</f>
        <v>2351321.495533</v>
      </c>
      <c r="H38" s="34">
        <f t="shared" si="2"/>
        <v>60.199677400073234</v>
      </c>
      <c r="I38" s="34">
        <f t="shared" si="3"/>
        <v>1.340901419811491</v>
      </c>
      <c r="J38" s="4">
        <f>'SEKTÖR (U S D)'!J38*1.5552</f>
        <v>2159872.8890112</v>
      </c>
      <c r="K38" s="4">
        <f>'SEKTÖR (U S D)'!K38*1.8033</f>
        <v>3347617.2347405995</v>
      </c>
      <c r="L38" s="34">
        <f t="shared" si="4"/>
        <v>54.99140027046473</v>
      </c>
      <c r="M38" s="45">
        <f t="shared" si="5"/>
        <v>1.289771669427233</v>
      </c>
    </row>
    <row r="39" spans="1:13" ht="14.25">
      <c r="A39" s="44" t="s">
        <v>158</v>
      </c>
      <c r="B39" s="4">
        <f>'SEKTÖR (U S D)'!B39*1.7442</f>
        <v>125136.94904107199</v>
      </c>
      <c r="C39" s="4">
        <f>'SEKTÖR (U S D)'!C39*1.7858</f>
        <v>206994.388539472</v>
      </c>
      <c r="D39" s="34">
        <f t="shared" si="0"/>
        <v>65.41428421075943</v>
      </c>
      <c r="E39" s="34">
        <f t="shared" si="1"/>
        <v>1.10336545654641</v>
      </c>
      <c r="F39" s="4">
        <f>'SEKTÖR (U S D)'!F39*1.5985</f>
        <v>817809.710344</v>
      </c>
      <c r="G39" s="4">
        <f>'SEKTÖR (U S D)'!G39*1.7945</f>
        <v>1493715.2862624996</v>
      </c>
      <c r="H39" s="34">
        <f t="shared" si="2"/>
        <v>82.64826980767806</v>
      </c>
      <c r="I39" s="34">
        <f t="shared" si="3"/>
        <v>0.8518294720431194</v>
      </c>
      <c r="J39" s="4">
        <f>'SEKTÖR (U S D)'!J39*1.5552</f>
        <v>1178157.8594304</v>
      </c>
      <c r="K39" s="4">
        <f>'SEKTÖR (U S D)'!K39*1.8033</f>
        <v>2172290.4922205997</v>
      </c>
      <c r="L39" s="34">
        <f t="shared" si="4"/>
        <v>84.38025726627411</v>
      </c>
      <c r="M39" s="45">
        <f t="shared" si="5"/>
        <v>0.8369411847795591</v>
      </c>
    </row>
    <row r="40" spans="1:13" ht="14.25">
      <c r="A40" s="81" t="s">
        <v>159</v>
      </c>
      <c r="B40" s="4">
        <f>'SEKTÖR (U S D)'!B40*1.7442</f>
        <v>568738.6748962561</v>
      </c>
      <c r="C40" s="4">
        <f>'SEKTÖR (U S D)'!C40*1.7858</f>
        <v>548563.05440564</v>
      </c>
      <c r="D40" s="34">
        <f t="shared" si="0"/>
        <v>-3.5474324819384435</v>
      </c>
      <c r="E40" s="34">
        <f t="shared" si="1"/>
        <v>2.9240673104206074</v>
      </c>
      <c r="F40" s="4">
        <f>'SEKTÖR (U S D)'!F40*1.5985</f>
        <v>4115901.379171</v>
      </c>
      <c r="G40" s="4">
        <f>'SEKTÖR (U S D)'!G40*1.7945</f>
        <v>4459344.885639001</v>
      </c>
      <c r="H40" s="34">
        <f t="shared" si="2"/>
        <v>8.344308447380126</v>
      </c>
      <c r="I40" s="34">
        <f t="shared" si="3"/>
        <v>2.5430558517592248</v>
      </c>
      <c r="J40" s="4">
        <f>'SEKTÖR (U S D)'!J40*1.5552</f>
        <v>5671134.298598399</v>
      </c>
      <c r="K40" s="4">
        <f>'SEKTÖR (U S D)'!K40*1.8033</f>
        <v>6676490.7222291</v>
      </c>
      <c r="L40" s="34">
        <f t="shared" si="4"/>
        <v>17.72760740085402</v>
      </c>
      <c r="M40" s="45">
        <f t="shared" si="5"/>
        <v>2.572321738387788</v>
      </c>
    </row>
    <row r="41" spans="1:13" ht="15" thickBot="1">
      <c r="A41" s="44" t="s">
        <v>79</v>
      </c>
      <c r="B41" s="4">
        <f>'SEKTÖR (U S D)'!B41*1.7442</f>
        <v>8964.800020152</v>
      </c>
      <c r="C41" s="4">
        <f>'SEKTÖR (U S D)'!C41*1.7858</f>
        <v>11082.820360558</v>
      </c>
      <c r="D41" s="34">
        <f t="shared" si="0"/>
        <v>23.625963051544876</v>
      </c>
      <c r="E41" s="34">
        <f t="shared" si="1"/>
        <v>0.05907600313820622</v>
      </c>
      <c r="F41" s="4">
        <f>'SEKTÖR (U S D)'!F41*1.5985</f>
        <v>86836.81968849999</v>
      </c>
      <c r="G41" s="4">
        <f>'SEKTÖR (U S D)'!G41*1.7945</f>
        <v>100887.5311285</v>
      </c>
      <c r="H41" s="34">
        <f t="shared" si="2"/>
        <v>16.18059193139795</v>
      </c>
      <c r="I41" s="34">
        <f t="shared" si="3"/>
        <v>0.05753370348907399</v>
      </c>
      <c r="J41" s="4">
        <f>'SEKTÖR (U S D)'!J41*1.5552</f>
        <v>107579.75471999998</v>
      </c>
      <c r="K41" s="4">
        <f>'SEKTÖR (U S D)'!K41*1.8033</f>
        <v>135950.1305988</v>
      </c>
      <c r="L41" s="34">
        <f t="shared" si="4"/>
        <v>26.371482211165258</v>
      </c>
      <c r="M41" s="45">
        <f t="shared" si="5"/>
        <v>0.0523789354056339</v>
      </c>
    </row>
    <row r="42" spans="1:13" ht="18" thickBot="1" thickTop="1">
      <c r="A42" s="51" t="s">
        <v>17</v>
      </c>
      <c r="B42" s="58">
        <f>'SEKTÖR (U S D)'!B42*1.7442</f>
        <v>611026.710930396</v>
      </c>
      <c r="C42" s="58">
        <f>'SEKTÖR (U S D)'!C42*1.7858</f>
        <v>613008.836440416</v>
      </c>
      <c r="D42" s="59">
        <f t="shared" si="0"/>
        <v>0.3243926123952796</v>
      </c>
      <c r="E42" s="59">
        <f t="shared" si="1"/>
        <v>3.267589906463019</v>
      </c>
      <c r="F42" s="58">
        <f>'SEKTÖR (U S D)'!F42*1.5985</f>
        <v>4061630.833551</v>
      </c>
      <c r="G42" s="58">
        <f>'SEKTÖR (U S D)'!G42*1.7945</f>
        <v>4752141.8599635</v>
      </c>
      <c r="H42" s="59">
        <f t="shared" si="2"/>
        <v>17.000831801564807</v>
      </c>
      <c r="I42" s="59">
        <f t="shared" si="3"/>
        <v>2.710030839796423</v>
      </c>
      <c r="J42" s="58">
        <f>'SEKTÖR (U S D)'!J42*1.5552</f>
        <v>5892877.714579199</v>
      </c>
      <c r="K42" s="58">
        <f>'SEKTÖR (U S D)'!K42*1.8033</f>
        <v>7159619.5858008005</v>
      </c>
      <c r="L42" s="59">
        <f t="shared" si="4"/>
        <v>21.49615065127916</v>
      </c>
      <c r="M42" s="59">
        <f t="shared" si="5"/>
        <v>2.7584618724660617</v>
      </c>
    </row>
    <row r="43" spans="1:13" ht="14.25">
      <c r="A43" s="44" t="s">
        <v>82</v>
      </c>
      <c r="B43" s="4">
        <f>'SEKTÖR (U S D)'!B43*1.7442</f>
        <v>611026.710930396</v>
      </c>
      <c r="C43" s="4">
        <f>'SEKTÖR (U S D)'!C43*1.7858</f>
        <v>613008.836440416</v>
      </c>
      <c r="D43" s="34">
        <f t="shared" si="0"/>
        <v>0.3243926123952796</v>
      </c>
      <c r="E43" s="34">
        <f t="shared" si="1"/>
        <v>3.267589906463019</v>
      </c>
      <c r="F43" s="4">
        <f>'SEKTÖR (U S D)'!F43*1.5985</f>
        <v>4061630.833551</v>
      </c>
      <c r="G43" s="4">
        <f>'SEKTÖR (U S D)'!G43*1.7945</f>
        <v>4752141.8599635</v>
      </c>
      <c r="H43" s="34">
        <f t="shared" si="2"/>
        <v>17.000831801564807</v>
      </c>
      <c r="I43" s="34">
        <f t="shared" si="3"/>
        <v>2.710030839796423</v>
      </c>
      <c r="J43" s="4">
        <f>'SEKTÖR (U S D)'!J43*1.5552</f>
        <v>5892877.714579199</v>
      </c>
      <c r="K43" s="4">
        <f>'SEKTÖR (U S D)'!K43*1.8033</f>
        <v>7159619.5858008005</v>
      </c>
      <c r="L43" s="34">
        <f t="shared" si="4"/>
        <v>21.49615065127916</v>
      </c>
      <c r="M43" s="45">
        <f t="shared" si="5"/>
        <v>2.7584618724660617</v>
      </c>
    </row>
    <row r="44" spans="1:13" ht="14.25">
      <c r="A44" s="111" t="s">
        <v>123</v>
      </c>
      <c r="B44" s="121">
        <f>'SEKTÖR (U S D)'!B44*1.7442</f>
        <v>0</v>
      </c>
      <c r="C44" s="121">
        <f>'SEKTÖR (U S D)'!C44*1.7858</f>
        <v>0</v>
      </c>
      <c r="D44" s="122"/>
      <c r="E44" s="123"/>
      <c r="F44" s="4">
        <f>'SEKTÖR (U S D)'!F44*1.5985</f>
        <v>1016052.7758694913</v>
      </c>
      <c r="G44" s="4">
        <f>'SEKTÖR (U S D)'!G44*1.7945</f>
        <v>13452731.180603527</v>
      </c>
      <c r="H44" s="34">
        <f t="shared" si="2"/>
        <v>1224.018938789011</v>
      </c>
      <c r="I44" s="34">
        <f t="shared" si="3"/>
        <v>7.671765164688606</v>
      </c>
      <c r="J44" s="113">
        <f>'SEKTÖR (U S D)'!J44*1.5552</f>
        <v>1211463.6773760389</v>
      </c>
      <c r="K44" s="113">
        <f>'SEKTÖR (U S D)'!K44*1.8033</f>
        <v>15469853.501741396</v>
      </c>
      <c r="L44" s="114">
        <f t="shared" si="4"/>
        <v>1176.9556191109432</v>
      </c>
      <c r="M44" s="115">
        <f t="shared" si="5"/>
        <v>5.960233018779346</v>
      </c>
    </row>
    <row r="45" spans="1:13" s="39" customFormat="1" ht="18.75" thickBot="1">
      <c r="A45" s="46" t="s">
        <v>18</v>
      </c>
      <c r="B45" s="47">
        <f>'SEKTÖR (U S D)'!B45*1.7442</f>
        <v>19207184.206250213</v>
      </c>
      <c r="C45" s="47">
        <f>'SEKTÖR (U S D)'!C45*1.7858</f>
        <v>18760274.51388364</v>
      </c>
      <c r="D45" s="48">
        <f>(C45-B45)/B45*100</f>
        <v>-2.3267840177278303</v>
      </c>
      <c r="E45" s="49">
        <f>C45/C$45*100</f>
        <v>100</v>
      </c>
      <c r="F45" s="47">
        <f>'SEKTÖR (U S D)'!F45*1.5985</f>
        <v>141775780.3389835</v>
      </c>
      <c r="G45" s="47">
        <f>'SEKTÖR (U S D)'!G45*1.7945</f>
        <v>175353792.664606</v>
      </c>
      <c r="H45" s="48">
        <f t="shared" si="2"/>
        <v>23.683884684209133</v>
      </c>
      <c r="I45" s="49">
        <f t="shared" si="3"/>
        <v>100</v>
      </c>
      <c r="J45" s="47">
        <f>'SEKTÖR (U S D)'!J45*1.5552</f>
        <v>201819471.36266878</v>
      </c>
      <c r="K45" s="47">
        <f>'SEKTÖR (U S D)'!K45*1.8033</f>
        <v>259551152.66465905</v>
      </c>
      <c r="L45" s="48">
        <f t="shared" si="4"/>
        <v>28.605605253145605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173</v>
      </c>
      <c r="C6" s="172"/>
      <c r="D6" s="170" t="s">
        <v>165</v>
      </c>
      <c r="E6" s="171"/>
      <c r="F6" s="170" t="s">
        <v>153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-4.719653594142924</v>
      </c>
      <c r="C8" s="59">
        <f>'SEKTÖR (TL)'!D8</f>
        <v>-2.4471719919851047</v>
      </c>
      <c r="D8" s="59">
        <f>'SEKTÖR (U S D)'!H8</f>
        <v>8.688106974511415</v>
      </c>
      <c r="E8" s="59">
        <f>'SEKTÖR (TL)'!H8</f>
        <v>22.014893941670774</v>
      </c>
      <c r="F8" s="59">
        <f>'SEKTÖR (U S D)'!L8</f>
        <v>10.922273658705075</v>
      </c>
      <c r="G8" s="59">
        <f>'SEKTÖR (TL)'!L8</f>
        <v>28.617628657885056</v>
      </c>
    </row>
    <row r="9" spans="1:7" s="64" customFormat="1" ht="15.75">
      <c r="A9" s="60" t="s">
        <v>73</v>
      </c>
      <c r="B9" s="62">
        <f>'SEKTÖR (U S D)'!D9</f>
        <v>-9.815924108327586</v>
      </c>
      <c r="C9" s="62">
        <f>'SEKTÖR (TL)'!D9</f>
        <v>-7.6649909830589324</v>
      </c>
      <c r="D9" s="62">
        <f>'SEKTÖR (U S D)'!H9</f>
        <v>6.551416708467932</v>
      </c>
      <c r="E9" s="62">
        <f>'SEKTÖR (TL)'!H9</f>
        <v>19.61621350224942</v>
      </c>
      <c r="F9" s="62">
        <f>'SEKTÖR (U S D)'!L9</f>
        <v>9.247719097390927</v>
      </c>
      <c r="G9" s="62">
        <f>'SEKTÖR (TL)'!L9</f>
        <v>26.675933544447712</v>
      </c>
    </row>
    <row r="10" spans="1:7" ht="14.25">
      <c r="A10" s="44" t="s">
        <v>3</v>
      </c>
      <c r="B10" s="34">
        <f>'SEKTÖR (U S D)'!D10</f>
        <v>-10.348941946632964</v>
      </c>
      <c r="C10" s="34">
        <f>'SEKTÖR (TL)'!D10</f>
        <v>-8.21072155045129</v>
      </c>
      <c r="D10" s="34">
        <f>'SEKTÖR (U S D)'!H10</f>
        <v>9.678764390667045</v>
      </c>
      <c r="E10" s="34">
        <f>'SEKTÖR (TL)'!H10</f>
        <v>23.127020768878324</v>
      </c>
      <c r="F10" s="34">
        <f>'SEKTÖR (U S D)'!L10</f>
        <v>17.515299912763226</v>
      </c>
      <c r="G10" s="34">
        <f>'SEKTÖR (TL)'!L10</f>
        <v>36.26243591350689</v>
      </c>
    </row>
    <row r="11" spans="1:7" ht="14.25">
      <c r="A11" s="44" t="s">
        <v>4</v>
      </c>
      <c r="B11" s="34">
        <f>'SEKTÖR (U S D)'!D11</f>
        <v>24.15193618246589</v>
      </c>
      <c r="C11" s="34">
        <f>'SEKTÖR (TL)'!D11</f>
        <v>27.11301893971311</v>
      </c>
      <c r="D11" s="34">
        <f>'SEKTÖR (U S D)'!H11</f>
        <v>-6.907066959533884</v>
      </c>
      <c r="E11" s="34">
        <f>'SEKTÖR (TL)'!H11</f>
        <v>4.50751851180258</v>
      </c>
      <c r="F11" s="34">
        <f>'SEKTÖR (U S D)'!L11</f>
        <v>-0.9898384075921424</v>
      </c>
      <c r="G11" s="34">
        <f>'SEKTÖR (TL)'!L11</f>
        <v>14.805185442122621</v>
      </c>
    </row>
    <row r="12" spans="1:7" ht="14.25">
      <c r="A12" s="44" t="s">
        <v>5</v>
      </c>
      <c r="B12" s="34">
        <f>'SEKTÖR (U S D)'!D12</f>
        <v>18.372219030809074</v>
      </c>
      <c r="C12" s="34">
        <f>'SEKTÖR (TL)'!D12</f>
        <v>21.19545278363655</v>
      </c>
      <c r="D12" s="34">
        <f>'SEKTÖR (U S D)'!H12</f>
        <v>12.34675059736918</v>
      </c>
      <c r="E12" s="34">
        <f>'SEKTÖR (TL)'!H12</f>
        <v>26.122141974963398</v>
      </c>
      <c r="F12" s="34">
        <f>'SEKTÖR (U S D)'!L12</f>
        <v>12.865620347199187</v>
      </c>
      <c r="G12" s="34">
        <f>'SEKTÖR (TL)'!L12</f>
        <v>30.870996124038243</v>
      </c>
    </row>
    <row r="13" spans="1:7" ht="14.25">
      <c r="A13" s="44" t="s">
        <v>6</v>
      </c>
      <c r="B13" s="34">
        <f>'SEKTÖR (U S D)'!D13</f>
        <v>-18.865238271571943</v>
      </c>
      <c r="C13" s="34">
        <f>'SEKTÖR (TL)'!D13</f>
        <v>-16.930135595329183</v>
      </c>
      <c r="D13" s="34">
        <f>'SEKTÖR (U S D)'!H13</f>
        <v>-3.0369424788689794</v>
      </c>
      <c r="E13" s="34">
        <f>'SEKTÖR (TL)'!H13</f>
        <v>8.852178118029148</v>
      </c>
      <c r="F13" s="34">
        <f>'SEKTÖR (U S D)'!L13</f>
        <v>-1.7613654131223102</v>
      </c>
      <c r="G13" s="34">
        <f>'SEKTÖR (TL)'!L13</f>
        <v>13.910577257276566</v>
      </c>
    </row>
    <row r="14" spans="1:7" ht="14.25">
      <c r="A14" s="44" t="s">
        <v>7</v>
      </c>
      <c r="B14" s="34">
        <f>'SEKTÖR (U S D)'!D14</f>
        <v>-14.74490618578119</v>
      </c>
      <c r="C14" s="34">
        <f>'SEKTÖR (TL)'!D14</f>
        <v>-12.711531628579312</v>
      </c>
      <c r="D14" s="34">
        <f>'SEKTÖR (U S D)'!H14</f>
        <v>7.46321571426366</v>
      </c>
      <c r="E14" s="34">
        <f>'SEKTÖR (TL)'!H14</f>
        <v>20.639812698934083</v>
      </c>
      <c r="F14" s="34">
        <f>'SEKTÖR (U S D)'!L14</f>
        <v>4.348208250755659</v>
      </c>
      <c r="G14" s="34">
        <f>'SEKTÖR (TL)'!L14</f>
        <v>20.994807059277058</v>
      </c>
    </row>
    <row r="15" spans="1:7" ht="14.25">
      <c r="A15" s="44" t="s">
        <v>8</v>
      </c>
      <c r="B15" s="34">
        <f>'SEKTÖR (U S D)'!D15</f>
        <v>-20.471943569465655</v>
      </c>
      <c r="C15" s="34">
        <f>'SEKTÖR (TL)'!D15</f>
        <v>-18.57516157914904</v>
      </c>
      <c r="D15" s="34">
        <f>'SEKTÖR (U S D)'!H15</f>
        <v>0.7843157443652259</v>
      </c>
      <c r="E15" s="34">
        <f>'SEKTÖR (TL)'!H15</f>
        <v>13.14197973303933</v>
      </c>
      <c r="F15" s="34">
        <f>'SEKTÖR (U S D)'!L15</f>
        <v>2.909359202094713</v>
      </c>
      <c r="G15" s="34">
        <f>'SEKTÖR (TL)'!L15</f>
        <v>19.326419398879498</v>
      </c>
    </row>
    <row r="16" spans="1:7" ht="14.25">
      <c r="A16" s="44" t="s">
        <v>142</v>
      </c>
      <c r="B16" s="34">
        <f>'SEKTÖR (U S D)'!D16</f>
        <v>-44.26578555008704</v>
      </c>
      <c r="C16" s="34">
        <f>'SEKTÖR (TL)'!D16</f>
        <v>-42.936498013613935</v>
      </c>
      <c r="D16" s="34">
        <f>'SEKTÖR (U S D)'!H16</f>
        <v>32.29399548453212</v>
      </c>
      <c r="E16" s="34">
        <f>'SEKTÖR (TL)'!H16</f>
        <v>48.51521732686449</v>
      </c>
      <c r="F16" s="34">
        <f>'SEKTÖR (U S D)'!L16</f>
        <v>14.407848669391582</v>
      </c>
      <c r="G16" s="34">
        <f>'SEKTÖR (TL)'!L16</f>
        <v>32.659255083277955</v>
      </c>
    </row>
    <row r="17" spans="1:7" ht="14.25">
      <c r="A17" s="81" t="s">
        <v>145</v>
      </c>
      <c r="B17" s="34">
        <f>'SEKTÖR (U S D)'!D17</f>
        <v>-12.136856676048671</v>
      </c>
      <c r="C17" s="34">
        <f>'SEKTÖR (TL)'!D17</f>
        <v>-10.04127889696579</v>
      </c>
      <c r="D17" s="34">
        <f>'SEKTÖR (U S D)'!H17</f>
        <v>-9.834687576713122</v>
      </c>
      <c r="E17" s="34">
        <f>'SEKTÖR (TL)'!H17</f>
        <v>1.2209278345876167</v>
      </c>
      <c r="F17" s="34">
        <f>'SEKTÖR (U S D)'!L17</f>
        <v>0.09944618855376465</v>
      </c>
      <c r="G17" s="34">
        <f>'SEKTÖR (TL)'!L17</f>
        <v>16.068242870253982</v>
      </c>
    </row>
    <row r="18" spans="1:7" s="64" customFormat="1" ht="15.75">
      <c r="A18" s="42" t="s">
        <v>74</v>
      </c>
      <c r="B18" s="33">
        <f>'SEKTÖR (U S D)'!D18</f>
        <v>14.892243363052634</v>
      </c>
      <c r="C18" s="33">
        <f>'SEKTÖR (TL)'!D18</f>
        <v>17.632478040212945</v>
      </c>
      <c r="D18" s="33">
        <f>'SEKTÖR (U S D)'!H18</f>
        <v>16.982333994609327</v>
      </c>
      <c r="E18" s="33">
        <f>'SEKTÖR (TL)'!H18</f>
        <v>31.326117205709387</v>
      </c>
      <c r="F18" s="33">
        <f>'SEKTÖR (U S D)'!L18</f>
        <v>24.705326732230425</v>
      </c>
      <c r="G18" s="33">
        <f>'SEKTÖR (TL)'!L18</f>
        <v>44.59948282936673</v>
      </c>
    </row>
    <row r="19" spans="1:7" ht="14.25">
      <c r="A19" s="44" t="s">
        <v>108</v>
      </c>
      <c r="B19" s="34">
        <f>'SEKTÖR (U S D)'!D19</f>
        <v>14.892243363052634</v>
      </c>
      <c r="C19" s="34">
        <f>'SEKTÖR (TL)'!D19</f>
        <v>17.632478040212945</v>
      </c>
      <c r="D19" s="34">
        <f>'SEKTÖR (U S D)'!H19</f>
        <v>16.982333994609327</v>
      </c>
      <c r="E19" s="34">
        <f>'SEKTÖR (TL)'!H19</f>
        <v>31.326117205709387</v>
      </c>
      <c r="F19" s="34">
        <f>'SEKTÖR (U S D)'!L19</f>
        <v>24.705326732230425</v>
      </c>
      <c r="G19" s="34">
        <f>'SEKTÖR (TL)'!L19</f>
        <v>44.59948282936673</v>
      </c>
    </row>
    <row r="20" spans="1:7" s="64" customFormat="1" ht="15.75">
      <c r="A20" s="42" t="s">
        <v>75</v>
      </c>
      <c r="B20" s="33">
        <f>'SEKTÖR (U S D)'!D20</f>
        <v>4.862693554282838</v>
      </c>
      <c r="C20" s="33">
        <f>'SEKTÖR (TL)'!D20</f>
        <v>7.363718695813715</v>
      </c>
      <c r="D20" s="33">
        <f>'SEKTÖR (U S D)'!H20</f>
        <v>13.070980752931902</v>
      </c>
      <c r="E20" s="33">
        <f>'SEKTÖR (TL)'!H20</f>
        <v>26.935173575937615</v>
      </c>
      <c r="F20" s="33">
        <f>'SEKTÖR (U S D)'!L20</f>
        <v>11.981171148224917</v>
      </c>
      <c r="G20" s="33">
        <f>'SEKTÖR (TL)'!L20</f>
        <v>29.845451344903555</v>
      </c>
    </row>
    <row r="21" spans="1:7" ht="15" thickBot="1">
      <c r="A21" s="44" t="s">
        <v>9</v>
      </c>
      <c r="B21" s="34">
        <f>'SEKTÖR (U S D)'!D21</f>
        <v>4.862693554282838</v>
      </c>
      <c r="C21" s="34">
        <f>'SEKTÖR (TL)'!D21</f>
        <v>7.363718695813715</v>
      </c>
      <c r="D21" s="34">
        <f>'SEKTÖR (U S D)'!H21</f>
        <v>13.070980752931902</v>
      </c>
      <c r="E21" s="34">
        <f>'SEKTÖR (TL)'!H21</f>
        <v>26.935173575937615</v>
      </c>
      <c r="F21" s="34">
        <f>'SEKTÖR (U S D)'!L21</f>
        <v>11.981171148224917</v>
      </c>
      <c r="G21" s="34">
        <f>'SEKTÖR (TL)'!L21</f>
        <v>29.845451344903555</v>
      </c>
    </row>
    <row r="22" spans="1:7" ht="18" thickBot="1" thickTop="1">
      <c r="A22" s="51" t="s">
        <v>10</v>
      </c>
      <c r="B22" s="59">
        <f>'SEKTÖR (U S D)'!D22</f>
        <v>-4.682168013860137</v>
      </c>
      <c r="C22" s="59">
        <f>'SEKTÖR (TL)'!D22</f>
        <v>-2.408792362774577</v>
      </c>
      <c r="D22" s="59">
        <f>'SEKTÖR (U S D)'!H22</f>
        <v>1.4706296475457883</v>
      </c>
      <c r="E22" s="59">
        <f>'SEKTÖR (TL)'!H22</f>
        <v>13.912445982183863</v>
      </c>
      <c r="F22" s="59">
        <f>'SEKTÖR (U S D)'!L22</f>
        <v>3.996513803381932</v>
      </c>
      <c r="G22" s="59">
        <f>'SEKTÖR (TL)'!L22</f>
        <v>20.587007035518674</v>
      </c>
    </row>
    <row r="23" spans="1:7" s="64" customFormat="1" ht="15.75">
      <c r="A23" s="42" t="s">
        <v>76</v>
      </c>
      <c r="B23" s="33">
        <f>'SEKTÖR (U S D)'!D23</f>
        <v>0.42342362329642014</v>
      </c>
      <c r="C23" s="33">
        <f>'SEKTÖR (TL)'!D23</f>
        <v>2.818570064489598</v>
      </c>
      <c r="D23" s="33">
        <f>'SEKTÖR (U S D)'!H23</f>
        <v>1.4416257173870448</v>
      </c>
      <c r="E23" s="33">
        <f>'SEKTÖR (TL)'!H23</f>
        <v>13.879885736534897</v>
      </c>
      <c r="F23" s="33">
        <f>'SEKTÖR (U S D)'!L23</f>
        <v>3.550965568109026</v>
      </c>
      <c r="G23" s="33">
        <f>'SEKTÖR (TL)'!L23</f>
        <v>20.07038079280543</v>
      </c>
    </row>
    <row r="24" spans="1:7" ht="14.25">
      <c r="A24" s="44" t="s">
        <v>11</v>
      </c>
      <c r="B24" s="34">
        <f>'SEKTÖR (U S D)'!D24</f>
        <v>0.19484287656566604</v>
      </c>
      <c r="C24" s="34">
        <f>'SEKTÖR (TL)'!D24</f>
        <v>2.5845375581762067</v>
      </c>
      <c r="D24" s="34">
        <f>'SEKTÖR (U S D)'!H24</f>
        <v>-4.22221143336799</v>
      </c>
      <c r="E24" s="34">
        <f>'SEKTÖR (TL)'!H24</f>
        <v>7.521577468139602</v>
      </c>
      <c r="F24" s="34">
        <f>'SEKTÖR (U S D)'!L24</f>
        <v>-0.17874325243918832</v>
      </c>
      <c r="G24" s="34">
        <f>'SEKTÖR (TL)'!L24</f>
        <v>15.745674056633494</v>
      </c>
    </row>
    <row r="25" spans="1:7" ht="14.25">
      <c r="A25" s="44" t="s">
        <v>12</v>
      </c>
      <c r="B25" s="34">
        <f>'SEKTÖR (U S D)'!D25</f>
        <v>-9.38392313457834</v>
      </c>
      <c r="C25" s="34">
        <f>'SEKTÖR (TL)'!D25</f>
        <v>-7.222686580512552</v>
      </c>
      <c r="D25" s="34">
        <f>'SEKTÖR (U S D)'!H25</f>
        <v>6.970066616838544</v>
      </c>
      <c r="E25" s="34">
        <f>'SEKTÖR (TL)'!H25</f>
        <v>20.086196148837516</v>
      </c>
      <c r="F25" s="34">
        <f>'SEKTÖR (U S D)'!L25</f>
        <v>1.846814489602557</v>
      </c>
      <c r="G25" s="34">
        <f>'SEKTÖR (TL)'!L25</f>
        <v>18.09436764988445</v>
      </c>
    </row>
    <row r="26" spans="1:7" ht="14.25">
      <c r="A26" s="44" t="s">
        <v>13</v>
      </c>
      <c r="B26" s="34">
        <f>'SEKTÖR (U S D)'!D26</f>
        <v>11.70887872322409</v>
      </c>
      <c r="C26" s="34">
        <f>'SEKTÖR (TL)'!D26</f>
        <v>14.373188638879483</v>
      </c>
      <c r="D26" s="34">
        <f>'SEKTÖR (U S D)'!H26</f>
        <v>26.1379061083368</v>
      </c>
      <c r="E26" s="34">
        <f>'SEKTÖR (TL)'!H26</f>
        <v>41.60429935027237</v>
      </c>
      <c r="F26" s="34">
        <f>'SEKTÖR (U S D)'!L26</f>
        <v>24.18689225155292</v>
      </c>
      <c r="G26" s="34">
        <f>'SEKTÖR (TL)'!L26</f>
        <v>43.99834284801015</v>
      </c>
    </row>
    <row r="27" spans="1:7" s="64" customFormat="1" ht="15.75">
      <c r="A27" s="42" t="s">
        <v>77</v>
      </c>
      <c r="B27" s="33">
        <f>'SEKTÖR (U S D)'!D27</f>
        <v>0.673302047421653</v>
      </c>
      <c r="C27" s="33">
        <f>'SEKTÖR (TL)'!D27</f>
        <v>3.074408207938072</v>
      </c>
      <c r="D27" s="33">
        <f>'SEKTÖR (U S D)'!H27</f>
        <v>7.073197734731458</v>
      </c>
      <c r="E27" s="33">
        <f>'SEKTÖR (TL)'!H27</f>
        <v>20.20197268375077</v>
      </c>
      <c r="F27" s="33">
        <f>'SEKTÖR (U S D)'!L27</f>
        <v>8.832990098842316</v>
      </c>
      <c r="G27" s="33">
        <f>'SEKTÖR (TL)'!L27</f>
        <v>26.195043110366743</v>
      </c>
    </row>
    <row r="28" spans="1:7" ht="14.25">
      <c r="A28" s="44" t="s">
        <v>14</v>
      </c>
      <c r="B28" s="34">
        <f>'SEKTÖR (U S D)'!D28</f>
        <v>0.673302047421653</v>
      </c>
      <c r="C28" s="34">
        <f>'SEKTÖR (TL)'!D28</f>
        <v>3.074408207938072</v>
      </c>
      <c r="D28" s="34">
        <f>'SEKTÖR (U S D)'!H28</f>
        <v>7.073197734731458</v>
      </c>
      <c r="E28" s="34">
        <f>'SEKTÖR (TL)'!H28</f>
        <v>20.20197268375077</v>
      </c>
      <c r="F28" s="34">
        <f>'SEKTÖR (U S D)'!L28</f>
        <v>8.832990098842316</v>
      </c>
      <c r="G28" s="34">
        <f>'SEKTÖR (TL)'!L28</f>
        <v>26.195043110366743</v>
      </c>
    </row>
    <row r="29" spans="1:7" s="64" customFormat="1" ht="15.75">
      <c r="A29" s="42" t="s">
        <v>78</v>
      </c>
      <c r="B29" s="33">
        <f>'SEKTÖR (U S D)'!D29</f>
        <v>-6.484258028818533</v>
      </c>
      <c r="C29" s="33">
        <f>'SEKTÖR (TL)'!D29</f>
        <v>-4.253863082137437</v>
      </c>
      <c r="D29" s="33">
        <f>'SEKTÖR (U S D)'!H29</f>
        <v>0.41426633236657795</v>
      </c>
      <c r="E29" s="33">
        <f>'SEKTÖR (TL)'!H29</f>
        <v>12.726556730329557</v>
      </c>
      <c r="F29" s="33">
        <f>'SEKTÖR (U S D)'!L29</f>
        <v>3.162423711396875</v>
      </c>
      <c r="G29" s="33">
        <f>'SEKTÖR (TL)'!L29</f>
        <v>19.619855117516714</v>
      </c>
    </row>
    <row r="30" spans="1:7" ht="14.25">
      <c r="A30" s="44" t="s">
        <v>15</v>
      </c>
      <c r="B30" s="34">
        <f>'SEKTÖR (U S D)'!D30</f>
        <v>-12.257783348262098</v>
      </c>
      <c r="C30" s="34">
        <f>'SEKTÖR (TL)'!D30</f>
        <v>-10.165089727855998</v>
      </c>
      <c r="D30" s="34">
        <f>'SEKTÖR (U S D)'!H30</f>
        <v>-5.396003137939193</v>
      </c>
      <c r="E30" s="34">
        <f>'SEKTÖR (TL)'!H30</f>
        <v>6.203861350621289</v>
      </c>
      <c r="F30" s="34">
        <f>'SEKTÖR (U S D)'!L30</f>
        <v>-5.132068112209923</v>
      </c>
      <c r="G30" s="34">
        <f>'SEKTÖR (TL)'!L30</f>
        <v>10.002148645352268</v>
      </c>
    </row>
    <row r="31" spans="1:7" ht="14.25">
      <c r="A31" s="44" t="s">
        <v>119</v>
      </c>
      <c r="B31" s="34">
        <f>'SEKTÖR (U S D)'!D31</f>
        <v>-16.811724662988034</v>
      </c>
      <c r="C31" s="34">
        <f>'SEKTÖR (TL)'!D31</f>
        <v>-14.827644709989688</v>
      </c>
      <c r="D31" s="34">
        <f>'SEKTÖR (U S D)'!H31</f>
        <v>-6.243932154518801</v>
      </c>
      <c r="E31" s="34">
        <f>'SEKTÖR (TL)'!H31</f>
        <v>5.251963558783851</v>
      </c>
      <c r="F31" s="34">
        <f>'SEKTÖR (U S D)'!L31</f>
        <v>-1.1483635135123167</v>
      </c>
      <c r="G31" s="34">
        <f>'SEKTÖR (TL)'!L31</f>
        <v>14.621370933695504</v>
      </c>
    </row>
    <row r="32" spans="1:7" ht="14.25">
      <c r="A32" s="44" t="s">
        <v>120</v>
      </c>
      <c r="B32" s="34">
        <f>'SEKTÖR (U S D)'!D32</f>
        <v>4.6522323705322695</v>
      </c>
      <c r="C32" s="34">
        <f>'SEKTÖR (TL)'!D32</f>
        <v>7.148237912680049</v>
      </c>
      <c r="D32" s="34">
        <f>'SEKTÖR (U S D)'!H32</f>
        <v>-43.98666673409178</v>
      </c>
      <c r="E32" s="34">
        <f>'SEKTÖR (TL)'!H32</f>
        <v>-37.11859459138424</v>
      </c>
      <c r="F32" s="34">
        <f>'SEKTÖR (U S D)'!L32</f>
        <v>-32.97252554477572</v>
      </c>
      <c r="G32" s="34">
        <f>'SEKTÖR (TL)'!L32</f>
        <v>-22.279678057416447</v>
      </c>
    </row>
    <row r="33" spans="1:7" ht="14.25">
      <c r="A33" s="44" t="s">
        <v>32</v>
      </c>
      <c r="B33" s="34">
        <f>'SEKTÖR (U S D)'!D33</f>
        <v>-6.6742291540708125</v>
      </c>
      <c r="C33" s="34">
        <f>'SEKTÖR (TL)'!D33</f>
        <v>-4.448365109127189</v>
      </c>
      <c r="D33" s="34">
        <f>'SEKTÖR (U S D)'!H33</f>
        <v>12.131228363222094</v>
      </c>
      <c r="E33" s="34">
        <f>'SEKTÖR (TL)'!H33</f>
        <v>25.880193492525528</v>
      </c>
      <c r="F33" s="34">
        <f>'SEKTÖR (U S D)'!L33</f>
        <v>14.601079859744967</v>
      </c>
      <c r="G33" s="34">
        <f>'SEKTÖR (TL)'!L33</f>
        <v>32.88331231422204</v>
      </c>
    </row>
    <row r="34" spans="1:7" ht="14.25">
      <c r="A34" s="44" t="s">
        <v>31</v>
      </c>
      <c r="B34" s="34">
        <f>'SEKTÖR (U S D)'!D34</f>
        <v>-3.991606660723147</v>
      </c>
      <c r="C34" s="34">
        <f>'SEKTÖR (TL)'!D34</f>
        <v>-1.7017607927527643</v>
      </c>
      <c r="D34" s="34">
        <f>'SEKTÖR (U S D)'!H34</f>
        <v>9.652563000890222</v>
      </c>
      <c r="E34" s="34">
        <f>'SEKTÖR (TL)'!H34</f>
        <v>23.097606696964338</v>
      </c>
      <c r="F34" s="34">
        <f>'SEKTÖR (U S D)'!L34</f>
        <v>9.503602483422727</v>
      </c>
      <c r="G34" s="34">
        <f>'SEKTÖR (TL)'!L34</f>
        <v>26.972637833305185</v>
      </c>
    </row>
    <row r="35" spans="1:7" ht="14.25">
      <c r="A35" s="44" t="s">
        <v>16</v>
      </c>
      <c r="B35" s="34">
        <f>'SEKTÖR (U S D)'!D35</f>
        <v>-11.24398785318342</v>
      </c>
      <c r="C35" s="34">
        <f>'SEKTÖR (TL)'!D35</f>
        <v>-9.127114727792089</v>
      </c>
      <c r="D35" s="34">
        <f>'SEKTÖR (U S D)'!H35</f>
        <v>-0.15514863972988882</v>
      </c>
      <c r="E35" s="34">
        <f>'SEKTÖR (TL)'!H35</f>
        <v>12.087322969036416</v>
      </c>
      <c r="F35" s="34">
        <f>'SEKTÖR (U S D)'!L35</f>
        <v>3.0638949277533922</v>
      </c>
      <c r="G35" s="34">
        <f>'SEKTÖR (TL)'!L35</f>
        <v>19.50560810392084</v>
      </c>
    </row>
    <row r="36" spans="1:7" ht="14.25">
      <c r="A36" s="44" t="s">
        <v>141</v>
      </c>
      <c r="B36" s="34">
        <f>'SEKTÖR (U S D)'!D36</f>
        <v>4.476813484744397</v>
      </c>
      <c r="C36" s="34">
        <f>'SEKTÖR (TL)'!D36</f>
        <v>6.968635202990807</v>
      </c>
      <c r="D36" s="34">
        <f>'SEKTÖR (U S D)'!H36</f>
        <v>4.063864258800906</v>
      </c>
      <c r="E36" s="34">
        <f>'SEKTÖR (TL)'!H36</f>
        <v>16.823649929570358</v>
      </c>
      <c r="F36" s="34">
        <f>'SEKTÖR (U S D)'!L36</f>
        <v>7.081803924447517</v>
      </c>
      <c r="G36" s="34">
        <f>'SEKTÖR (TL)'!L36</f>
        <v>24.16449139464776</v>
      </c>
    </row>
    <row r="37" spans="1:7" ht="14.25">
      <c r="A37" s="44" t="s">
        <v>152</v>
      </c>
      <c r="B37" s="34">
        <f>'SEKTÖR (U S D)'!D37</f>
        <v>-12.830507685210947</v>
      </c>
      <c r="C37" s="34">
        <f>'SEKTÖR (TL)'!D37</f>
        <v>-10.75147381277932</v>
      </c>
      <c r="D37" s="34">
        <f>'SEKTÖR (U S D)'!H37</f>
        <v>-2.2167025641324156</v>
      </c>
      <c r="E37" s="34">
        <f>'SEKTÖR (TL)'!H37</f>
        <v>9.772991710143488</v>
      </c>
      <c r="F37" s="34">
        <f>'SEKTÖR (U S D)'!L37</f>
        <v>-3.0275361374581102</v>
      </c>
      <c r="G37" s="34">
        <f>'SEKTÖR (TL)'!L37</f>
        <v>12.442415177033043</v>
      </c>
    </row>
    <row r="38" spans="1:7" ht="14.25">
      <c r="A38" s="81" t="s">
        <v>151</v>
      </c>
      <c r="B38" s="34">
        <f>'SEKTÖR (U S D)'!D38</f>
        <v>51.75830273360397</v>
      </c>
      <c r="C38" s="34">
        <f>'SEKTÖR (TL)'!D38</f>
        <v>55.37781046994037</v>
      </c>
      <c r="D38" s="34">
        <f>'SEKTÖR (U S D)'!H38</f>
        <v>42.702248160499884</v>
      </c>
      <c r="E38" s="34">
        <f>'SEKTÖR (TL)'!H38</f>
        <v>60.199677400073234</v>
      </c>
      <c r="F38" s="34">
        <f>'SEKTÖR (U S D)'!L38</f>
        <v>33.66751272701535</v>
      </c>
      <c r="G38" s="34">
        <f>'SEKTÖR (TL)'!L38</f>
        <v>54.99140027046473</v>
      </c>
    </row>
    <row r="39" spans="1:7" ht="15" thickBot="1">
      <c r="A39" s="44" t="s">
        <v>79</v>
      </c>
      <c r="B39" s="34">
        <f>'SEKTÖR (U S D)'!D41</f>
        <v>20.7461108492018</v>
      </c>
      <c r="C39" s="34">
        <f>'SEKTÖR (TL)'!D41</f>
        <v>23.625963051544876</v>
      </c>
      <c r="D39" s="34">
        <f>'SEKTÖR (U S D)'!H41</f>
        <v>3.491042743014556</v>
      </c>
      <c r="E39" s="34">
        <f>'SEKTÖR (TL)'!H41</f>
        <v>16.18059193139795</v>
      </c>
      <c r="F39" s="34">
        <f>'SEKTÖR (U S D)'!L41</f>
        <v>8.98515451383808</v>
      </c>
      <c r="G39" s="34">
        <f>'SEKTÖR (TL)'!L41</f>
        <v>26.371482211165258</v>
      </c>
    </row>
    <row r="40" spans="1:7" ht="18" thickBot="1" thickTop="1">
      <c r="A40" s="51" t="s">
        <v>17</v>
      </c>
      <c r="B40" s="59">
        <f>'SEKTÖR (U S D)'!D42</f>
        <v>-2.012652259749222</v>
      </c>
      <c r="C40" s="59">
        <f>'SEKTÖR (TL)'!D42</f>
        <v>0.3243926123952796</v>
      </c>
      <c r="D40" s="59">
        <f>'SEKTÖR (U S D)'!H42</f>
        <v>4.22169386168924</v>
      </c>
      <c r="E40" s="59">
        <f>'SEKTÖR (TL)'!H42</f>
        <v>17.000831801564807</v>
      </c>
      <c r="F40" s="59">
        <f>'SEKTÖR (U S D)'!L42</f>
        <v>4.780576439233264</v>
      </c>
      <c r="G40" s="59">
        <f>'SEKTÖR (TL)'!L42</f>
        <v>21.49615065127916</v>
      </c>
    </row>
    <row r="41" spans="1:7" ht="14.25">
      <c r="A41" s="44" t="s">
        <v>82</v>
      </c>
      <c r="B41" s="34">
        <f>'SEKTÖR (U S D)'!D43</f>
        <v>-2.012652259749222</v>
      </c>
      <c r="C41" s="34">
        <f>'SEKTÖR (TL)'!D43</f>
        <v>0.3243926123952796</v>
      </c>
      <c r="D41" s="34">
        <f>'SEKTÖR (U S D)'!H43</f>
        <v>4.22169386168924</v>
      </c>
      <c r="E41" s="34">
        <f>'SEKTÖR (TL)'!H43</f>
        <v>17.000831801564807</v>
      </c>
      <c r="F41" s="34">
        <f>'SEKTÖR (U S D)'!L43</f>
        <v>4.780576439233264</v>
      </c>
      <c r="G41" s="34">
        <f>'SEKTÖR (TL)'!L43</f>
        <v>21.49615065127916</v>
      </c>
    </row>
    <row r="42" spans="1:7" ht="14.25">
      <c r="A42" s="111" t="s">
        <v>123</v>
      </c>
      <c r="B42" s="122"/>
      <c r="C42" s="122"/>
      <c r="D42" s="114">
        <f>'SEKTÖR (U S D)'!H44</f>
        <v>1079.406115159785</v>
      </c>
      <c r="E42" s="114">
        <f>'SEKTÖR (TL)'!H44</f>
        <v>1224.018938789011</v>
      </c>
      <c r="F42" s="114">
        <f>'SEKTÖR (U S D)'!L44</f>
        <v>1001.2706587042304</v>
      </c>
      <c r="G42" s="114">
        <f>'SEKTÖR (TL)'!L44</f>
        <v>1176.9556191109432</v>
      </c>
    </row>
    <row r="43" spans="1:7" s="39" customFormat="1" ht="18.75" thickBot="1">
      <c r="A43" s="46" t="s">
        <v>18</v>
      </c>
      <c r="B43" s="48">
        <f>'SEKTÖR (U S D)'!D45</f>
        <v>-4.602070043521605</v>
      </c>
      <c r="C43" s="48">
        <f>'SEKTÖR (TL)'!D45</f>
        <v>-2.3267840177278303</v>
      </c>
      <c r="D43" s="48">
        <f>'SEKTÖR (U S D)'!H45</f>
        <v>10.174806167572198</v>
      </c>
      <c r="E43" s="48">
        <f>'SEKTÖR (TL)'!H45</f>
        <v>23.683884684209133</v>
      </c>
      <c r="F43" s="48">
        <f>'SEKTÖR (U S D)'!L45</f>
        <v>10.911904447231208</v>
      </c>
      <c r="G43" s="48">
        <f>'SEKTÖR (TL)'!L45</f>
        <v>28.605605253145605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170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124</v>
      </c>
      <c r="C7" s="161"/>
      <c r="D7" s="161"/>
      <c r="E7" s="163"/>
      <c r="F7" s="160" t="s">
        <v>171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156</v>
      </c>
      <c r="E8" s="79" t="s">
        <v>157</v>
      </c>
      <c r="F8" s="76">
        <v>2011</v>
      </c>
      <c r="G8" s="77">
        <v>2012</v>
      </c>
      <c r="H8" s="78" t="s">
        <v>156</v>
      </c>
      <c r="I8" s="79" t="s">
        <v>157</v>
      </c>
      <c r="J8" s="76" t="s">
        <v>130</v>
      </c>
      <c r="K8" s="77" t="s">
        <v>162</v>
      </c>
      <c r="L8" s="78" t="s">
        <v>156</v>
      </c>
      <c r="M8" s="79" t="s">
        <v>157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65474.529</v>
      </c>
      <c r="C9" s="12">
        <v>87908.849</v>
      </c>
      <c r="D9" s="50">
        <f aca="true" t="shared" si="0" ref="D9:D22">(C9-B9)/B9*100</f>
        <v>34.26419455419068</v>
      </c>
      <c r="E9" s="9">
        <f aca="true" t="shared" si="1" ref="E9:E22">C9/C$22*100</f>
        <v>0.8368087707087215</v>
      </c>
      <c r="F9" s="83">
        <v>720024.597</v>
      </c>
      <c r="G9" s="12">
        <v>810603.789</v>
      </c>
      <c r="H9" s="50">
        <f aca="true" t="shared" si="2" ref="H9:H22">(G9-F9)/F9*100</f>
        <v>12.580013568619803</v>
      </c>
      <c r="I9" s="9">
        <f aca="true" t="shared" si="3" ref="I9:I22">G9/G$22*100</f>
        <v>0.8984675492420188</v>
      </c>
      <c r="J9" s="84">
        <v>1029927.821</v>
      </c>
      <c r="K9" s="84">
        <v>1162914.366</v>
      </c>
      <c r="L9" s="85">
        <f aca="true" t="shared" si="4" ref="L9:L22">(K9-J9)/J9*100</f>
        <v>12.912219894291013</v>
      </c>
      <c r="M9" s="9">
        <f aca="true" t="shared" si="5" ref="M9:M22">K9/K$22*100</f>
        <v>0.8591736315522809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968364.194</v>
      </c>
      <c r="C10" s="12">
        <v>1003033.139</v>
      </c>
      <c r="D10" s="50">
        <f t="shared" si="0"/>
        <v>3.5801556082731354</v>
      </c>
      <c r="E10" s="9">
        <f t="shared" si="1"/>
        <v>9.547923076853163</v>
      </c>
      <c r="F10" s="83">
        <v>8381151.350000001</v>
      </c>
      <c r="G10" s="12">
        <v>8425377.724</v>
      </c>
      <c r="H10" s="50">
        <f t="shared" si="2"/>
        <v>0.5276885257536711</v>
      </c>
      <c r="I10" s="9">
        <f t="shared" si="3"/>
        <v>9.338629522641643</v>
      </c>
      <c r="J10" s="84">
        <v>11974297.549999999</v>
      </c>
      <c r="K10" s="84">
        <v>12631816.007</v>
      </c>
      <c r="L10" s="85">
        <f t="shared" si="4"/>
        <v>5.4910816626567005</v>
      </c>
      <c r="M10" s="9">
        <f t="shared" si="5"/>
        <v>9.332521421301646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300398.394</v>
      </c>
      <c r="C11" s="12">
        <v>250610.771</v>
      </c>
      <c r="D11" s="50">
        <f t="shared" si="0"/>
        <v>-16.573864572658124</v>
      </c>
      <c r="E11" s="9">
        <f t="shared" si="1"/>
        <v>2.3855765783814884</v>
      </c>
      <c r="F11" s="83">
        <v>2197516.251</v>
      </c>
      <c r="G11" s="12">
        <v>2107693.673</v>
      </c>
      <c r="H11" s="50">
        <f t="shared" si="2"/>
        <v>-4.08745910111589</v>
      </c>
      <c r="I11" s="9">
        <f t="shared" si="3"/>
        <v>2.3361528710214534</v>
      </c>
      <c r="J11" s="84">
        <v>3331332.081</v>
      </c>
      <c r="K11" s="84">
        <v>3215705.095</v>
      </c>
      <c r="L11" s="85">
        <f t="shared" si="4"/>
        <v>-3.4708934200666857</v>
      </c>
      <c r="M11" s="9">
        <f t="shared" si="5"/>
        <v>2.3757974836750124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160808.862</v>
      </c>
      <c r="C12" s="12">
        <v>151844.219</v>
      </c>
      <c r="D12" s="50">
        <f t="shared" si="0"/>
        <v>-5.574719507684833</v>
      </c>
      <c r="E12" s="9">
        <f t="shared" si="1"/>
        <v>1.4454127847882061</v>
      </c>
      <c r="F12" s="83">
        <v>1157448.813</v>
      </c>
      <c r="G12" s="12">
        <v>1146440.381</v>
      </c>
      <c r="H12" s="50">
        <f t="shared" si="2"/>
        <v>-0.951094499934489</v>
      </c>
      <c r="I12" s="9">
        <f t="shared" si="3"/>
        <v>1.270706470222478</v>
      </c>
      <c r="J12" s="84">
        <v>1747956.7389999996</v>
      </c>
      <c r="K12" s="84">
        <v>1699408.381</v>
      </c>
      <c r="L12" s="85">
        <f t="shared" si="4"/>
        <v>-2.7774347566389945</v>
      </c>
      <c r="M12" s="9">
        <f t="shared" si="5"/>
        <v>1.2555411755865713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63459.78</v>
      </c>
      <c r="C13" s="12">
        <v>76077.435</v>
      </c>
      <c r="D13" s="50">
        <f t="shared" si="0"/>
        <v>19.8829163920833</v>
      </c>
      <c r="E13" s="9">
        <f t="shared" si="1"/>
        <v>0.724184943668443</v>
      </c>
      <c r="F13" s="83">
        <v>698166.5890000002</v>
      </c>
      <c r="G13" s="12">
        <v>698945.311</v>
      </c>
      <c r="H13" s="50">
        <f t="shared" si="2"/>
        <v>0.11153813606509236</v>
      </c>
      <c r="I13" s="9">
        <f t="shared" si="3"/>
        <v>0.774706076075806</v>
      </c>
      <c r="J13" s="84">
        <v>1104019.499</v>
      </c>
      <c r="K13" s="84">
        <v>1112902.5650000002</v>
      </c>
      <c r="L13" s="85">
        <f t="shared" si="4"/>
        <v>0.8046113323221393</v>
      </c>
      <c r="M13" s="9">
        <f t="shared" si="5"/>
        <v>0.8222243754918911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991207.825</v>
      </c>
      <c r="C14" s="12">
        <v>854071.156</v>
      </c>
      <c r="D14" s="50">
        <f t="shared" si="0"/>
        <v>-13.835309361081768</v>
      </c>
      <c r="E14" s="9">
        <f t="shared" si="1"/>
        <v>8.129946442025838</v>
      </c>
      <c r="F14" s="83">
        <v>7480883.52</v>
      </c>
      <c r="G14" s="12">
        <v>7574029.665999999</v>
      </c>
      <c r="H14" s="50">
        <f t="shared" si="2"/>
        <v>1.245122260639071</v>
      </c>
      <c r="I14" s="9">
        <f t="shared" si="3"/>
        <v>8.395001311667153</v>
      </c>
      <c r="J14" s="84">
        <v>11007035.572999999</v>
      </c>
      <c r="K14" s="84">
        <v>11490324.393000001</v>
      </c>
      <c r="L14" s="85">
        <f t="shared" si="4"/>
        <v>4.390726429425724</v>
      </c>
      <c r="M14" s="9">
        <f t="shared" si="5"/>
        <v>8.489175149159323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613390.778</v>
      </c>
      <c r="C15" s="12">
        <v>645975.886</v>
      </c>
      <c r="D15" s="50">
        <f t="shared" si="0"/>
        <v>5.312291799730971</v>
      </c>
      <c r="E15" s="9">
        <f t="shared" si="1"/>
        <v>6.149077063574535</v>
      </c>
      <c r="F15" s="83">
        <v>4511259.259000001</v>
      </c>
      <c r="G15" s="12">
        <v>5147930.325</v>
      </c>
      <c r="H15" s="50">
        <f t="shared" si="2"/>
        <v>14.112934536622685</v>
      </c>
      <c r="I15" s="9">
        <f t="shared" si="3"/>
        <v>5.705929833460745</v>
      </c>
      <c r="J15" s="84">
        <v>6517949.802</v>
      </c>
      <c r="K15" s="84">
        <v>7671706.829</v>
      </c>
      <c r="L15" s="85">
        <f t="shared" si="4"/>
        <v>17.701226030399546</v>
      </c>
      <c r="M15" s="9">
        <f t="shared" si="5"/>
        <v>5.667939453829366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419760.363</v>
      </c>
      <c r="C16" s="12">
        <v>440113.354</v>
      </c>
      <c r="D16" s="50">
        <f t="shared" si="0"/>
        <v>4.848716742700162</v>
      </c>
      <c r="E16" s="9">
        <f t="shared" si="1"/>
        <v>4.189461230839598</v>
      </c>
      <c r="F16" s="83">
        <v>3861935.423</v>
      </c>
      <c r="G16" s="12">
        <v>3713373.4669999997</v>
      </c>
      <c r="H16" s="50">
        <f t="shared" si="2"/>
        <v>-3.8468265190357704</v>
      </c>
      <c r="I16" s="9">
        <f t="shared" si="3"/>
        <v>4.115877082725834</v>
      </c>
      <c r="J16" s="84">
        <v>5525820.812</v>
      </c>
      <c r="K16" s="84">
        <v>5662490.674000001</v>
      </c>
      <c r="L16" s="85">
        <f t="shared" si="4"/>
        <v>2.473295219837843</v>
      </c>
      <c r="M16" s="9">
        <f t="shared" si="5"/>
        <v>4.183508965277933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3363529.515</v>
      </c>
      <c r="C17" s="12">
        <v>3342507.368</v>
      </c>
      <c r="D17" s="50">
        <f t="shared" si="0"/>
        <v>-0.6250026023630818</v>
      </c>
      <c r="E17" s="9">
        <f t="shared" si="1"/>
        <v>31.817496344434264</v>
      </c>
      <c r="F17" s="83">
        <v>24470289.816000003</v>
      </c>
      <c r="G17" s="12">
        <v>26837335.907</v>
      </c>
      <c r="H17" s="50">
        <f t="shared" si="2"/>
        <v>9.673142855268903</v>
      </c>
      <c r="I17" s="9">
        <f t="shared" si="3"/>
        <v>29.746314719665246</v>
      </c>
      <c r="J17" s="84">
        <v>36079575.160000004</v>
      </c>
      <c r="K17" s="84">
        <v>40022780.033</v>
      </c>
      <c r="L17" s="85">
        <f t="shared" si="4"/>
        <v>10.92918875988227</v>
      </c>
      <c r="M17" s="9">
        <f t="shared" si="5"/>
        <v>29.56926001701034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1658006.357</v>
      </c>
      <c r="C18" s="12">
        <v>1521606.176</v>
      </c>
      <c r="D18" s="50">
        <f t="shared" si="0"/>
        <v>-8.226758626354295</v>
      </c>
      <c r="E18" s="9">
        <f t="shared" si="1"/>
        <v>14.484245990313882</v>
      </c>
      <c r="F18" s="83">
        <v>12693044.226</v>
      </c>
      <c r="G18" s="12">
        <v>12359557.349999998</v>
      </c>
      <c r="H18" s="50">
        <f t="shared" si="2"/>
        <v>-2.627319893181329</v>
      </c>
      <c r="I18" s="9">
        <f t="shared" si="3"/>
        <v>13.699246601931042</v>
      </c>
      <c r="J18" s="84">
        <v>18548963.607</v>
      </c>
      <c r="K18" s="84">
        <v>18126016.224999998</v>
      </c>
      <c r="L18" s="85">
        <f t="shared" si="4"/>
        <v>-2.280167188642234</v>
      </c>
      <c r="M18" s="9">
        <f t="shared" si="5"/>
        <v>13.391695589053212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126578.65</v>
      </c>
      <c r="C19" s="12">
        <v>99386.741</v>
      </c>
      <c r="D19" s="50">
        <f t="shared" si="0"/>
        <v>-21.482223897948035</v>
      </c>
      <c r="E19" s="9">
        <f t="shared" si="1"/>
        <v>0.9460674039874652</v>
      </c>
      <c r="F19" s="83">
        <v>896761.1449999999</v>
      </c>
      <c r="G19" s="12">
        <v>921572.5889999999</v>
      </c>
      <c r="H19" s="50">
        <f t="shared" si="2"/>
        <v>2.7667840135959527</v>
      </c>
      <c r="I19" s="9">
        <f t="shared" si="3"/>
        <v>1.0214645881546107</v>
      </c>
      <c r="J19" s="84">
        <v>1537728.7449999999</v>
      </c>
      <c r="K19" s="84">
        <v>1494545.655</v>
      </c>
      <c r="L19" s="85">
        <f t="shared" si="4"/>
        <v>-2.8082384582073905</v>
      </c>
      <c r="M19" s="9">
        <f t="shared" si="5"/>
        <v>1.104186391938538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909987.344</v>
      </c>
      <c r="C20" s="12">
        <v>854474.558</v>
      </c>
      <c r="D20" s="50">
        <f t="shared" si="0"/>
        <v>-6.100390996207095</v>
      </c>
      <c r="E20" s="9">
        <f t="shared" si="1"/>
        <v>8.133786446024997</v>
      </c>
      <c r="F20" s="83">
        <v>6771446.605</v>
      </c>
      <c r="G20" s="12">
        <v>6999678.583</v>
      </c>
      <c r="H20" s="50">
        <f t="shared" si="2"/>
        <v>3.3705054667561565</v>
      </c>
      <c r="I20" s="9">
        <f t="shared" si="3"/>
        <v>7.758394603247846</v>
      </c>
      <c r="J20" s="84">
        <v>9897308.335</v>
      </c>
      <c r="K20" s="84">
        <v>10395519.986</v>
      </c>
      <c r="L20" s="85">
        <f t="shared" si="4"/>
        <v>5.03380953827785</v>
      </c>
      <c r="M20" s="9">
        <f t="shared" si="5"/>
        <v>7.680321887300458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1371472.314</v>
      </c>
      <c r="C21" s="90">
        <v>1177639.824</v>
      </c>
      <c r="D21" s="91">
        <f t="shared" si="0"/>
        <v>-14.133168276264598</v>
      </c>
      <c r="E21" s="92">
        <f t="shared" si="1"/>
        <v>11.210012924399399</v>
      </c>
      <c r="F21" s="89">
        <v>14217605.371000001</v>
      </c>
      <c r="G21" s="90">
        <v>13478169.783</v>
      </c>
      <c r="H21" s="91">
        <f t="shared" si="2"/>
        <v>-5.200844788590393</v>
      </c>
      <c r="I21" s="92">
        <f t="shared" si="3"/>
        <v>14.939108769944129</v>
      </c>
      <c r="J21" s="93">
        <v>20690049.404</v>
      </c>
      <c r="K21" s="94">
        <v>20666529.986</v>
      </c>
      <c r="L21" s="95">
        <f t="shared" si="4"/>
        <v>-0.11367502097627052</v>
      </c>
      <c r="M21" s="92">
        <f t="shared" si="5"/>
        <v>15.268654458823436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11012438.905000001</v>
      </c>
      <c r="C22" s="102">
        <v>10505249.476</v>
      </c>
      <c r="D22" s="103">
        <f t="shared" si="0"/>
        <v>-4.605604928892919</v>
      </c>
      <c r="E22" s="104">
        <f t="shared" si="1"/>
        <v>100</v>
      </c>
      <c r="F22" s="101">
        <v>88057532.965</v>
      </c>
      <c r="G22" s="102">
        <v>90220708.548</v>
      </c>
      <c r="H22" s="103">
        <f t="shared" si="2"/>
        <v>2.456548020553541</v>
      </c>
      <c r="I22" s="104">
        <f t="shared" si="3"/>
        <v>100</v>
      </c>
      <c r="J22" s="105">
        <v>128991965.12799999</v>
      </c>
      <c r="K22" s="106">
        <v>135352660.195</v>
      </c>
      <c r="L22" s="103">
        <f t="shared" si="4"/>
        <v>4.931078506082314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161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1266211.685</v>
      </c>
      <c r="F5" s="30">
        <v>1084068.214</v>
      </c>
      <c r="G5" s="30">
        <v>1088518.811</v>
      </c>
      <c r="H5" s="30">
        <v>1102426.882</v>
      </c>
      <c r="I5" s="30">
        <v>1013203.309</v>
      </c>
      <c r="J5" s="30">
        <v>978130.297</v>
      </c>
      <c r="K5" s="30"/>
      <c r="L5" s="30"/>
      <c r="M5" s="30"/>
      <c r="N5" s="30"/>
      <c r="O5" s="30">
        <v>8635720.115</v>
      </c>
      <c r="P5" s="68">
        <f aca="true" t="shared" si="0" ref="P5:P24">O5/O$26*100</f>
        <v>9.571771550937147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795477.236</v>
      </c>
      <c r="G6" s="30">
        <v>859561.693</v>
      </c>
      <c r="H6" s="30">
        <v>910083.679</v>
      </c>
      <c r="I6" s="30">
        <v>912290.742</v>
      </c>
      <c r="J6" s="30">
        <v>833060.16</v>
      </c>
      <c r="K6" s="30"/>
      <c r="L6" s="30"/>
      <c r="M6" s="30"/>
      <c r="N6" s="30"/>
      <c r="O6" s="30">
        <v>6757330.425</v>
      </c>
      <c r="P6" s="68">
        <f t="shared" si="0"/>
        <v>7.489777605222564</v>
      </c>
    </row>
    <row r="7" spans="1:16" ht="12.75">
      <c r="A7" s="67" t="s">
        <v>87</v>
      </c>
      <c r="B7" s="29" t="s">
        <v>128</v>
      </c>
      <c r="C7" s="30">
        <v>621650.112</v>
      </c>
      <c r="D7" s="30">
        <v>612827.861</v>
      </c>
      <c r="E7" s="30">
        <v>669310.849</v>
      </c>
      <c r="F7" s="30">
        <v>624901.26</v>
      </c>
      <c r="G7" s="30">
        <v>681498.887</v>
      </c>
      <c r="H7" s="30">
        <v>639758.369</v>
      </c>
      <c r="I7" s="30">
        <v>618340.934</v>
      </c>
      <c r="J7" s="30">
        <v>630792.308</v>
      </c>
      <c r="K7" s="30"/>
      <c r="L7" s="30"/>
      <c r="M7" s="30"/>
      <c r="N7" s="30"/>
      <c r="O7" s="30">
        <v>5099080.580000001</v>
      </c>
      <c r="P7" s="68">
        <f t="shared" si="0"/>
        <v>5.651785118279056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547044.264</v>
      </c>
      <c r="J8" s="30">
        <v>546418.954</v>
      </c>
      <c r="K8" s="30"/>
      <c r="L8" s="30"/>
      <c r="M8" s="30"/>
      <c r="N8" s="30"/>
      <c r="O8" s="30">
        <v>4321061.04</v>
      </c>
      <c r="P8" s="68">
        <f t="shared" si="0"/>
        <v>4.78943372200002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571095.245</v>
      </c>
      <c r="F9" s="30">
        <v>489514.079</v>
      </c>
      <c r="G9" s="30">
        <v>507755.753</v>
      </c>
      <c r="H9" s="30">
        <v>546042.563</v>
      </c>
      <c r="I9" s="30">
        <v>472852.689</v>
      </c>
      <c r="J9" s="30">
        <v>451634.595</v>
      </c>
      <c r="K9" s="30"/>
      <c r="L9" s="30"/>
      <c r="M9" s="30"/>
      <c r="N9" s="30"/>
      <c r="O9" s="30">
        <v>4086451.876</v>
      </c>
      <c r="P9" s="68">
        <f t="shared" si="0"/>
        <v>4.529394571626936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627718.377</v>
      </c>
      <c r="F10" s="30">
        <v>516228.319</v>
      </c>
      <c r="G10" s="30">
        <v>499649.96</v>
      </c>
      <c r="H10" s="30">
        <v>593730.789</v>
      </c>
      <c r="I10" s="30">
        <v>467594.503</v>
      </c>
      <c r="J10" s="30">
        <v>406907.324</v>
      </c>
      <c r="K10" s="30"/>
      <c r="L10" s="30"/>
      <c r="M10" s="30"/>
      <c r="N10" s="30"/>
      <c r="O10" s="30">
        <v>4136714.2029999997</v>
      </c>
      <c r="P10" s="68">
        <f t="shared" si="0"/>
        <v>4.5851049820218766</v>
      </c>
    </row>
    <row r="11" spans="1:16" ht="12.75">
      <c r="A11" s="67" t="s">
        <v>91</v>
      </c>
      <c r="B11" s="29" t="s">
        <v>155</v>
      </c>
      <c r="C11" s="30">
        <v>222955.366</v>
      </c>
      <c r="D11" s="30">
        <v>233166.176</v>
      </c>
      <c r="E11" s="30">
        <v>214453.369</v>
      </c>
      <c r="F11" s="30">
        <v>271564.125</v>
      </c>
      <c r="G11" s="30">
        <v>276744.083</v>
      </c>
      <c r="H11" s="30">
        <v>309401.576</v>
      </c>
      <c r="I11" s="30">
        <v>302493.217</v>
      </c>
      <c r="J11" s="30">
        <v>397593.254</v>
      </c>
      <c r="K11" s="30"/>
      <c r="L11" s="30"/>
      <c r="M11" s="30"/>
      <c r="N11" s="30"/>
      <c r="O11" s="30">
        <v>2228371.1659999997</v>
      </c>
      <c r="P11" s="68">
        <f t="shared" si="0"/>
        <v>2.469910956771141</v>
      </c>
    </row>
    <row r="12" spans="1:16" ht="12.75">
      <c r="A12" s="67" t="s">
        <v>92</v>
      </c>
      <c r="B12" s="29" t="s">
        <v>154</v>
      </c>
      <c r="C12" s="30">
        <v>447555.959</v>
      </c>
      <c r="D12" s="30">
        <v>484108.247</v>
      </c>
      <c r="E12" s="30">
        <v>477605.124</v>
      </c>
      <c r="F12" s="30">
        <v>440939.741</v>
      </c>
      <c r="G12" s="30">
        <v>461640.123</v>
      </c>
      <c r="H12" s="30">
        <v>484345.37</v>
      </c>
      <c r="I12" s="30">
        <v>469779.624</v>
      </c>
      <c r="J12" s="30">
        <v>392100.838</v>
      </c>
      <c r="K12" s="30"/>
      <c r="L12" s="30"/>
      <c r="M12" s="30"/>
      <c r="N12" s="30"/>
      <c r="O12" s="30">
        <v>3658075.026</v>
      </c>
      <c r="P12" s="68">
        <f t="shared" si="0"/>
        <v>4.0545846783804045</v>
      </c>
    </row>
    <row r="13" spans="1:16" ht="12.75">
      <c r="A13" s="67" t="s">
        <v>93</v>
      </c>
      <c r="B13" s="29" t="s">
        <v>144</v>
      </c>
      <c r="C13" s="30">
        <v>243999.743</v>
      </c>
      <c r="D13" s="30">
        <v>235588.001</v>
      </c>
      <c r="E13" s="30">
        <v>328559.947</v>
      </c>
      <c r="F13" s="30">
        <v>319858.232</v>
      </c>
      <c r="G13" s="30">
        <v>284947.217</v>
      </c>
      <c r="H13" s="30">
        <v>266163.947</v>
      </c>
      <c r="I13" s="30">
        <v>169169.115</v>
      </c>
      <c r="J13" s="30">
        <v>306692.95</v>
      </c>
      <c r="K13" s="30"/>
      <c r="L13" s="30"/>
      <c r="M13" s="30"/>
      <c r="N13" s="30"/>
      <c r="O13" s="30">
        <v>2154979.152</v>
      </c>
      <c r="P13" s="68">
        <f t="shared" si="0"/>
        <v>2.3885637636805526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291795.7</v>
      </c>
      <c r="E14" s="30">
        <v>365917.405</v>
      </c>
      <c r="F14" s="30">
        <v>309389.215</v>
      </c>
      <c r="G14" s="30">
        <v>379609.266</v>
      </c>
      <c r="H14" s="30">
        <v>313499.063</v>
      </c>
      <c r="I14" s="30">
        <v>284061.497</v>
      </c>
      <c r="J14" s="30">
        <v>301879.878</v>
      </c>
      <c r="K14" s="30"/>
      <c r="L14" s="30"/>
      <c r="M14" s="30"/>
      <c r="N14" s="30"/>
      <c r="O14" s="30">
        <v>2523364.3690000004</v>
      </c>
      <c r="P14" s="68">
        <f t="shared" si="0"/>
        <v>2.7968793520634696</v>
      </c>
    </row>
    <row r="15" spans="1:16" ht="12.75">
      <c r="A15" s="67" t="s">
        <v>95</v>
      </c>
      <c r="B15" s="29" t="s">
        <v>146</v>
      </c>
      <c r="C15" s="30">
        <v>305741.804</v>
      </c>
      <c r="D15" s="30">
        <v>320680.872</v>
      </c>
      <c r="E15" s="30">
        <v>265307.166</v>
      </c>
      <c r="F15" s="30">
        <v>360906.822</v>
      </c>
      <c r="G15" s="30">
        <v>403368.896</v>
      </c>
      <c r="H15" s="30">
        <v>458805.982</v>
      </c>
      <c r="I15" s="30">
        <v>371129.389</v>
      </c>
      <c r="J15" s="30">
        <v>273526.368</v>
      </c>
      <c r="K15" s="30"/>
      <c r="L15" s="30"/>
      <c r="M15" s="30"/>
      <c r="N15" s="30"/>
      <c r="O15" s="30">
        <v>2759467.2989999996</v>
      </c>
      <c r="P15" s="68">
        <f t="shared" si="0"/>
        <v>3.058574182184408</v>
      </c>
    </row>
    <row r="16" spans="1:16" ht="12.75">
      <c r="A16" s="67" t="s">
        <v>96</v>
      </c>
      <c r="B16" s="29" t="s">
        <v>64</v>
      </c>
      <c r="C16" s="30">
        <v>293816.791</v>
      </c>
      <c r="D16" s="30">
        <v>299863.362</v>
      </c>
      <c r="E16" s="30">
        <v>388830.115</v>
      </c>
      <c r="F16" s="30">
        <v>335773.67</v>
      </c>
      <c r="G16" s="30">
        <v>302576.918</v>
      </c>
      <c r="H16" s="30">
        <v>310535.614</v>
      </c>
      <c r="I16" s="30">
        <v>256792.049</v>
      </c>
      <c r="J16" s="30">
        <v>257375.831</v>
      </c>
      <c r="K16" s="30"/>
      <c r="L16" s="30"/>
      <c r="M16" s="30"/>
      <c r="N16" s="30"/>
      <c r="O16" s="30">
        <v>2445564.3500000006</v>
      </c>
      <c r="P16" s="68">
        <f t="shared" si="0"/>
        <v>2.710646357175982</v>
      </c>
    </row>
    <row r="17" spans="1:16" ht="12.75">
      <c r="A17" s="67" t="s">
        <v>97</v>
      </c>
      <c r="B17" s="29" t="s">
        <v>166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245531.233</v>
      </c>
      <c r="H17" s="30">
        <v>250225.561</v>
      </c>
      <c r="I17" s="30">
        <v>226542.93</v>
      </c>
      <c r="J17" s="30">
        <v>231679.982</v>
      </c>
      <c r="K17" s="30"/>
      <c r="L17" s="30"/>
      <c r="M17" s="30"/>
      <c r="N17" s="30"/>
      <c r="O17" s="30">
        <v>1773828.406</v>
      </c>
      <c r="P17" s="68">
        <f t="shared" si="0"/>
        <v>1.9660989525706725</v>
      </c>
    </row>
    <row r="18" spans="1:16" ht="12.75">
      <c r="A18" s="67" t="s">
        <v>98</v>
      </c>
      <c r="B18" s="29" t="s">
        <v>65</v>
      </c>
      <c r="C18" s="30">
        <v>299086.53</v>
      </c>
      <c r="D18" s="30">
        <v>301429.135</v>
      </c>
      <c r="E18" s="30">
        <v>301212.101</v>
      </c>
      <c r="F18" s="30">
        <v>234254.924</v>
      </c>
      <c r="G18" s="30">
        <v>235357.089</v>
      </c>
      <c r="H18" s="30">
        <v>232185.774</v>
      </c>
      <c r="I18" s="30">
        <v>248297.934</v>
      </c>
      <c r="J18" s="30">
        <v>219677.347</v>
      </c>
      <c r="K18" s="30"/>
      <c r="L18" s="30"/>
      <c r="M18" s="30"/>
      <c r="N18" s="30"/>
      <c r="O18" s="30">
        <v>2071500.8339999998</v>
      </c>
      <c r="P18" s="68">
        <f t="shared" si="0"/>
        <v>2.2960369820442903</v>
      </c>
    </row>
    <row r="19" spans="1:16" ht="12.75">
      <c r="A19" s="67" t="s">
        <v>99</v>
      </c>
      <c r="B19" s="29" t="s">
        <v>148</v>
      </c>
      <c r="C19" s="30">
        <v>179910.076</v>
      </c>
      <c r="D19" s="30">
        <v>172587.357</v>
      </c>
      <c r="E19" s="30">
        <v>220084.011</v>
      </c>
      <c r="F19" s="30">
        <v>227264.935</v>
      </c>
      <c r="G19" s="30">
        <v>219299.195</v>
      </c>
      <c r="H19" s="30">
        <v>208727.612</v>
      </c>
      <c r="I19" s="30">
        <v>211079.459</v>
      </c>
      <c r="J19" s="30">
        <v>213513.997</v>
      </c>
      <c r="K19" s="30"/>
      <c r="L19" s="30"/>
      <c r="M19" s="30"/>
      <c r="N19" s="30"/>
      <c r="O19" s="30">
        <v>1652466.642</v>
      </c>
      <c r="P19" s="68">
        <f t="shared" si="0"/>
        <v>1.8315824253375814</v>
      </c>
    </row>
    <row r="20" spans="1:16" ht="12.75">
      <c r="A20" s="67" t="s">
        <v>100</v>
      </c>
      <c r="B20" s="29" t="s">
        <v>147</v>
      </c>
      <c r="C20" s="30">
        <v>158425.35</v>
      </c>
      <c r="D20" s="30">
        <v>196209.051</v>
      </c>
      <c r="E20" s="30">
        <v>204201.259</v>
      </c>
      <c r="F20" s="30">
        <v>223832.99</v>
      </c>
      <c r="G20" s="30">
        <v>212599.785</v>
      </c>
      <c r="H20" s="30">
        <v>232454.584</v>
      </c>
      <c r="I20" s="30">
        <v>182538.5</v>
      </c>
      <c r="J20" s="30">
        <v>186323.348</v>
      </c>
      <c r="K20" s="30"/>
      <c r="L20" s="30"/>
      <c r="M20" s="30"/>
      <c r="N20" s="30"/>
      <c r="O20" s="30">
        <v>1596584.867</v>
      </c>
      <c r="P20" s="68">
        <f t="shared" si="0"/>
        <v>1.7696434582291194</v>
      </c>
    </row>
    <row r="21" spans="1:16" ht="12.75">
      <c r="A21" s="67" t="s">
        <v>101</v>
      </c>
      <c r="B21" s="29" t="s">
        <v>137</v>
      </c>
      <c r="C21" s="30">
        <v>193452.473</v>
      </c>
      <c r="D21" s="30">
        <v>204582.236</v>
      </c>
      <c r="E21" s="30">
        <v>229150.581</v>
      </c>
      <c r="F21" s="30">
        <v>204367.565</v>
      </c>
      <c r="G21" s="30">
        <v>217985.406</v>
      </c>
      <c r="H21" s="30">
        <v>208525.525</v>
      </c>
      <c r="I21" s="30">
        <v>180911.01</v>
      </c>
      <c r="J21" s="30">
        <v>175724.406</v>
      </c>
      <c r="K21" s="30"/>
      <c r="L21" s="30"/>
      <c r="M21" s="30"/>
      <c r="N21" s="30"/>
      <c r="O21" s="30">
        <v>1614699.2019999998</v>
      </c>
      <c r="P21" s="68">
        <f t="shared" si="0"/>
        <v>1.7897212599767671</v>
      </c>
    </row>
    <row r="22" spans="1:16" ht="12.75">
      <c r="A22" s="67" t="s">
        <v>102</v>
      </c>
      <c r="B22" s="29" t="s">
        <v>175</v>
      </c>
      <c r="C22" s="30">
        <v>99455.983</v>
      </c>
      <c r="D22" s="30">
        <v>134192.969</v>
      </c>
      <c r="E22" s="30">
        <v>172425.601</v>
      </c>
      <c r="F22" s="30">
        <v>150791.541</v>
      </c>
      <c r="G22" s="30">
        <v>150173.358</v>
      </c>
      <c r="H22" s="30">
        <v>131947.19</v>
      </c>
      <c r="I22" s="30">
        <v>136233.886</v>
      </c>
      <c r="J22" s="30">
        <v>160520.843</v>
      </c>
      <c r="K22" s="30"/>
      <c r="L22" s="30"/>
      <c r="M22" s="30"/>
      <c r="N22" s="30"/>
      <c r="O22" s="30">
        <v>1135741.3709999998</v>
      </c>
      <c r="P22" s="68">
        <f t="shared" si="0"/>
        <v>1.2588477624787113</v>
      </c>
    </row>
    <row r="23" spans="1:16" ht="12.75">
      <c r="A23" s="67" t="s">
        <v>103</v>
      </c>
      <c r="B23" s="29" t="s">
        <v>174</v>
      </c>
      <c r="C23" s="30">
        <v>98746.062</v>
      </c>
      <c r="D23" s="30">
        <v>96550.19</v>
      </c>
      <c r="E23" s="30">
        <v>127291.369</v>
      </c>
      <c r="F23" s="30">
        <v>118037.287</v>
      </c>
      <c r="G23" s="30">
        <v>136385.449</v>
      </c>
      <c r="H23" s="30">
        <v>133561.354</v>
      </c>
      <c r="I23" s="30">
        <v>122567.365</v>
      </c>
      <c r="J23" s="30">
        <v>156371.137</v>
      </c>
      <c r="K23" s="30"/>
      <c r="L23" s="30"/>
      <c r="M23" s="30"/>
      <c r="N23" s="30"/>
      <c r="O23" s="30">
        <v>989510.2130000001</v>
      </c>
      <c r="P23" s="68">
        <f t="shared" si="0"/>
        <v>1.0967661735242746</v>
      </c>
    </row>
    <row r="24" spans="1:16" ht="12.75">
      <c r="A24" s="67" t="s">
        <v>104</v>
      </c>
      <c r="B24" s="29" t="s">
        <v>176</v>
      </c>
      <c r="C24" s="30">
        <v>123286.94</v>
      </c>
      <c r="D24" s="30">
        <v>163252.548</v>
      </c>
      <c r="E24" s="30">
        <v>179141.898</v>
      </c>
      <c r="F24" s="30">
        <v>142876.329</v>
      </c>
      <c r="G24" s="30">
        <v>164745.587</v>
      </c>
      <c r="H24" s="30">
        <v>144061.284</v>
      </c>
      <c r="I24" s="30">
        <v>126242.196</v>
      </c>
      <c r="J24" s="30">
        <v>154552.764</v>
      </c>
      <c r="K24" s="30"/>
      <c r="L24" s="30"/>
      <c r="M24" s="30"/>
      <c r="N24" s="30"/>
      <c r="O24" s="30">
        <v>1198159.5459999999</v>
      </c>
      <c r="P24" s="68">
        <f t="shared" si="0"/>
        <v>1.3280316294603032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60838670.682000004</v>
      </c>
      <c r="P25" s="37">
        <f>SUM(P5:P24)</f>
        <v>67.43315548396527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90220708.56000005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2012-09-01T04:38:04Z</dcterms:modified>
  <cp:category/>
  <cp:version/>
  <cp:contentType/>
  <cp:contentStatus/>
</cp:coreProperties>
</file>